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Юрова О.И\Раскрытие информации\2025\"/>
    </mc:Choice>
  </mc:AlternateContent>
  <bookViews>
    <workbookView xWindow="-15" yWindow="6435" windowWidth="19440" windowHeight="6000"/>
  </bookViews>
  <sheets>
    <sheet name="2025" sheetId="19" r:id="rId1"/>
  </sheets>
  <definedNames>
    <definedName name="_xlnm.Print_Area" localSheetId="0">'2025'!$A$1:$U$34</definedName>
  </definedNames>
  <calcPr calcId="162913"/>
</workbook>
</file>

<file path=xl/calcChain.xml><?xml version="1.0" encoding="utf-8"?>
<calcChain xmlns="http://schemas.openxmlformats.org/spreadsheetml/2006/main">
  <c r="P34" i="19" l="1"/>
  <c r="L34" i="19"/>
  <c r="M34" i="19" s="1"/>
  <c r="J34" i="19"/>
  <c r="N34" i="19" s="1"/>
  <c r="I34" i="19"/>
  <c r="F34" i="19"/>
  <c r="E34" i="19"/>
  <c r="B34" i="19"/>
  <c r="P33" i="19"/>
  <c r="L33" i="19"/>
  <c r="M33" i="19" s="1"/>
  <c r="J33" i="19"/>
  <c r="N33" i="19" s="1"/>
  <c r="I33" i="19"/>
  <c r="F33" i="19"/>
  <c r="E33" i="19"/>
  <c r="B33" i="19"/>
  <c r="P32" i="19"/>
  <c r="L32" i="19"/>
  <c r="M32" i="19" s="1"/>
  <c r="J32" i="19"/>
  <c r="N32" i="19" s="1"/>
  <c r="I32" i="19"/>
  <c r="F32" i="19"/>
  <c r="E32" i="19"/>
  <c r="B32" i="19"/>
  <c r="P31" i="19"/>
  <c r="L31" i="19"/>
  <c r="M31" i="19" s="1"/>
  <c r="J31" i="19"/>
  <c r="N31" i="19" s="1"/>
  <c r="I31" i="19"/>
  <c r="F31" i="19"/>
  <c r="E31" i="19"/>
  <c r="B31" i="19"/>
  <c r="P30" i="19"/>
  <c r="L30" i="19"/>
  <c r="M30" i="19" s="1"/>
  <c r="J30" i="19"/>
  <c r="N30" i="19" s="1"/>
  <c r="I30" i="19"/>
  <c r="F30" i="19"/>
  <c r="E30" i="19"/>
  <c r="B30" i="19"/>
  <c r="P29" i="19"/>
  <c r="L29" i="19"/>
  <c r="M29" i="19" s="1"/>
  <c r="J29" i="19"/>
  <c r="N29" i="19" s="1"/>
  <c r="I29" i="19"/>
  <c r="F29" i="19"/>
  <c r="E29" i="19"/>
  <c r="B29" i="19"/>
  <c r="P28" i="19"/>
  <c r="L28" i="19"/>
  <c r="M28" i="19" s="1"/>
  <c r="J28" i="19"/>
  <c r="N28" i="19" s="1"/>
  <c r="I28" i="19"/>
  <c r="F28" i="19"/>
  <c r="E28" i="19"/>
  <c r="B28" i="19"/>
  <c r="P27" i="19"/>
  <c r="L27" i="19"/>
  <c r="M27" i="19" s="1"/>
  <c r="J27" i="19"/>
  <c r="N27" i="19" s="1"/>
  <c r="I27" i="19"/>
  <c r="F27" i="19"/>
  <c r="E27" i="19"/>
  <c r="B27" i="19"/>
  <c r="P26" i="19"/>
  <c r="L26" i="19"/>
  <c r="M26" i="19" s="1"/>
  <c r="J26" i="19"/>
  <c r="N26" i="19" s="1"/>
  <c r="I26" i="19"/>
  <c r="F26" i="19"/>
  <c r="E26" i="19"/>
  <c r="B26" i="19"/>
  <c r="P25" i="19"/>
  <c r="R25" i="19" s="1"/>
  <c r="L25" i="19"/>
  <c r="M25" i="19" s="1"/>
  <c r="J25" i="19"/>
  <c r="N25" i="19" s="1"/>
  <c r="I25" i="19"/>
  <c r="F25" i="19"/>
  <c r="E25" i="19"/>
  <c r="B25" i="19"/>
  <c r="P24" i="19"/>
  <c r="L24" i="19"/>
  <c r="M24" i="19" s="1"/>
  <c r="J24" i="19"/>
  <c r="N24" i="19" s="1"/>
  <c r="I24" i="19"/>
  <c r="F24" i="19"/>
  <c r="E24" i="19"/>
  <c r="B24" i="19"/>
  <c r="P23" i="19"/>
  <c r="L23" i="19"/>
  <c r="M23" i="19" s="1"/>
  <c r="J23" i="19"/>
  <c r="N23" i="19" s="1"/>
  <c r="I23" i="19"/>
  <c r="F23" i="19"/>
  <c r="E23" i="19"/>
  <c r="B23" i="19"/>
  <c r="P22" i="19"/>
  <c r="L22" i="19"/>
  <c r="M22" i="19" s="1"/>
  <c r="J22" i="19"/>
  <c r="N22" i="19" s="1"/>
  <c r="I22" i="19"/>
  <c r="F22" i="19"/>
  <c r="E22" i="19"/>
  <c r="B22" i="19"/>
  <c r="P21" i="19"/>
  <c r="L21" i="19"/>
  <c r="M21" i="19" s="1"/>
  <c r="J21" i="19"/>
  <c r="N21" i="19" s="1"/>
  <c r="I21" i="19"/>
  <c r="F21" i="19"/>
  <c r="E21" i="19"/>
  <c r="B21" i="19"/>
  <c r="P20" i="19"/>
  <c r="L20" i="19"/>
  <c r="M20" i="19" s="1"/>
  <c r="J20" i="19"/>
  <c r="N20" i="19" s="1"/>
  <c r="I20" i="19"/>
  <c r="F20" i="19"/>
  <c r="E20" i="19"/>
  <c r="B20" i="19"/>
  <c r="P19" i="19"/>
  <c r="L19" i="19"/>
  <c r="M19" i="19" s="1"/>
  <c r="J19" i="19"/>
  <c r="N19" i="19" s="1"/>
  <c r="I19" i="19"/>
  <c r="F19" i="19"/>
  <c r="E19" i="19"/>
  <c r="B19" i="19"/>
  <c r="P18" i="19"/>
  <c r="L18" i="19"/>
  <c r="M18" i="19" s="1"/>
  <c r="J18" i="19"/>
  <c r="N18" i="19" s="1"/>
  <c r="I18" i="19"/>
  <c r="F18" i="19"/>
  <c r="E18" i="19"/>
  <c r="B18" i="19"/>
  <c r="P17" i="19"/>
  <c r="L17" i="19"/>
  <c r="M17" i="19" s="1"/>
  <c r="J17" i="19"/>
  <c r="N17" i="19" s="1"/>
  <c r="I17" i="19"/>
  <c r="F17" i="19"/>
  <c r="E17" i="19"/>
  <c r="B17" i="19"/>
  <c r="P16" i="19"/>
  <c r="R16" i="19" s="1"/>
  <c r="L16" i="19"/>
  <c r="M16" i="19" s="1"/>
  <c r="J16" i="19"/>
  <c r="N16" i="19" s="1"/>
  <c r="I16" i="19"/>
  <c r="F16" i="19"/>
  <c r="E16" i="19"/>
  <c r="B16" i="19"/>
  <c r="R30" i="19" l="1"/>
  <c r="R26" i="19"/>
  <c r="R17" i="19"/>
  <c r="R31" i="19"/>
  <c r="R22" i="19"/>
  <c r="R21" i="19"/>
  <c r="R27" i="19"/>
  <c r="R18" i="19"/>
  <c r="R32" i="19"/>
  <c r="R23" i="19"/>
  <c r="R28" i="19"/>
  <c r="R19" i="19"/>
  <c r="U24" i="19"/>
  <c r="R33" i="19"/>
  <c r="R24" i="19"/>
  <c r="U20" i="19"/>
  <c r="R29" i="19"/>
  <c r="U34" i="19"/>
  <c r="R20" i="19"/>
  <c r="U16" i="19"/>
  <c r="R34" i="19"/>
  <c r="K17" i="19"/>
  <c r="O17" i="19" s="1"/>
  <c r="U17" i="19" s="1"/>
  <c r="K19" i="19"/>
  <c r="O19" i="19" s="1"/>
  <c r="U19" i="19" s="1"/>
  <c r="K21" i="19"/>
  <c r="O21" i="19" s="1"/>
  <c r="U21" i="19" s="1"/>
  <c r="K23" i="19"/>
  <c r="O23" i="19" s="1"/>
  <c r="U23" i="19" s="1"/>
  <c r="K25" i="19"/>
  <c r="O25" i="19" s="1"/>
  <c r="U25" i="19" s="1"/>
  <c r="K27" i="19"/>
  <c r="O27" i="19" s="1"/>
  <c r="U27" i="19" s="1"/>
  <c r="K29" i="19"/>
  <c r="O29" i="19" s="1"/>
  <c r="U29" i="19" s="1"/>
  <c r="K31" i="19"/>
  <c r="O31" i="19" s="1"/>
  <c r="U31" i="19" s="1"/>
  <c r="K33" i="19"/>
  <c r="O33" i="19" s="1"/>
  <c r="U33" i="19" s="1"/>
  <c r="Q17" i="19"/>
  <c r="Q19" i="19"/>
  <c r="Q21" i="19"/>
  <c r="Q23" i="19"/>
  <c r="Q25" i="19"/>
  <c r="Q27" i="19"/>
  <c r="S27" i="19" s="1"/>
  <c r="T27" i="19" s="1"/>
  <c r="Q29" i="19"/>
  <c r="S29" i="19" s="1"/>
  <c r="T29" i="19" s="1"/>
  <c r="Q31" i="19"/>
  <c r="S31" i="19" s="1"/>
  <c r="T31" i="19" s="1"/>
  <c r="Q33" i="19"/>
  <c r="S33" i="19" s="1"/>
  <c r="T33" i="19" s="1"/>
  <c r="K16" i="19"/>
  <c r="O16" i="19" s="1"/>
  <c r="K18" i="19"/>
  <c r="O18" i="19" s="1"/>
  <c r="U18" i="19" s="1"/>
  <c r="K20" i="19"/>
  <c r="O20" i="19" s="1"/>
  <c r="K22" i="19"/>
  <c r="O22" i="19" s="1"/>
  <c r="U22" i="19" s="1"/>
  <c r="K24" i="19"/>
  <c r="O24" i="19" s="1"/>
  <c r="K26" i="19"/>
  <c r="O26" i="19" s="1"/>
  <c r="U26" i="19" s="1"/>
  <c r="K28" i="19"/>
  <c r="O28" i="19" s="1"/>
  <c r="U28" i="19" s="1"/>
  <c r="K30" i="19"/>
  <c r="O30" i="19" s="1"/>
  <c r="U30" i="19" s="1"/>
  <c r="K32" i="19"/>
  <c r="O32" i="19" s="1"/>
  <c r="U32" i="19" s="1"/>
  <c r="K34" i="19"/>
  <c r="O34" i="19" s="1"/>
  <c r="Q16" i="19"/>
  <c r="S16" i="19" s="1"/>
  <c r="T16" i="19" s="1"/>
  <c r="Q18" i="19"/>
  <c r="S18" i="19" s="1"/>
  <c r="T18" i="19" s="1"/>
  <c r="Q20" i="19"/>
  <c r="S20" i="19" s="1"/>
  <c r="T20" i="19" s="1"/>
  <c r="Q22" i="19"/>
  <c r="S22" i="19" s="1"/>
  <c r="T22" i="19" s="1"/>
  <c r="Q24" i="19"/>
  <c r="S24" i="19" s="1"/>
  <c r="T24" i="19" s="1"/>
  <c r="Q26" i="19"/>
  <c r="S26" i="19" s="1"/>
  <c r="T26" i="19" s="1"/>
  <c r="Q28" i="19"/>
  <c r="S28" i="19" s="1"/>
  <c r="T28" i="19" s="1"/>
  <c r="Q30" i="19"/>
  <c r="S30" i="19" s="1"/>
  <c r="T30" i="19" s="1"/>
  <c r="Q32" i="19"/>
  <c r="S32" i="19" s="1"/>
  <c r="T32" i="19" s="1"/>
  <c r="Q34" i="19"/>
  <c r="S37" i="19" l="1"/>
  <c r="S25" i="19"/>
  <c r="T25" i="19" s="1"/>
  <c r="S19" i="19"/>
  <c r="T19" i="19" s="1"/>
  <c r="S17" i="19"/>
  <c r="T17" i="19" s="1"/>
  <c r="T38" i="19" s="1"/>
  <c r="S23" i="19"/>
  <c r="T23" i="19" s="1"/>
  <c r="S21" i="19"/>
  <c r="T21" i="19" s="1"/>
  <c r="S34" i="19"/>
  <c r="T34" i="19" s="1"/>
  <c r="S38" i="19" l="1"/>
  <c r="T37" i="19"/>
</calcChain>
</file>

<file path=xl/sharedStrings.xml><?xml version="1.0" encoding="utf-8"?>
<sst xmlns="http://schemas.openxmlformats.org/spreadsheetml/2006/main" count="59" uniqueCount="54">
  <si>
    <t>Установлен ная мощность трансформаторов Sуст. с указанием их количества, шт/ МВА</t>
  </si>
  <si>
    <t>Суммарная полная мощность ЦП по результатам замеров максимума нагрузки Sмах, МВА</t>
  </si>
  <si>
    <t>Допустимая нагрузка расчетная п режиме n-1, МВА</t>
  </si>
  <si>
    <t>Информация по закрытию (да-закрыт, нет-открыт) центра питания</t>
  </si>
  <si>
    <t>1+1</t>
  </si>
  <si>
    <t>дата</t>
  </si>
  <si>
    <t xml:space="preserve">нагрузка по замерам, А </t>
  </si>
  <si>
    <t>Наименование эбъекта центра питания, класс напряжения</t>
  </si>
  <si>
    <t>Приложение №2</t>
  </si>
  <si>
    <t>Напряжение , кВ</t>
  </si>
  <si>
    <t xml:space="preserve">Текущий дефицит/ профицит установленной мощности, МВА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</si>
  <si>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ПС Исток 35/6 кВ</t>
  </si>
  <si>
    <t>ПС Анавгай 35/10 кВ</t>
  </si>
  <si>
    <t>ПС Эссо 35/6 кВ</t>
  </si>
  <si>
    <t>ПС Седанка 35/10 кВ</t>
  </si>
  <si>
    <t>ПС Угольный разрез 35/6кВ</t>
  </si>
  <si>
    <t>ПС Яры 35/6 кВ</t>
  </si>
  <si>
    <t>ПС Погодная 35/10 кВ</t>
  </si>
  <si>
    <t>ПС Демби 35/6 кв</t>
  </si>
  <si>
    <t>ПС Крутоберегово 35/10 кв</t>
  </si>
  <si>
    <t>ПС ОРУ -35 6/35 кВ</t>
  </si>
  <si>
    <t>ПС Соболево 35/6 кв</t>
  </si>
  <si>
    <t>ПС Устьевое 35/10 кВ</t>
  </si>
  <si>
    <t>ПС Козыревск 35/6 кВ</t>
  </si>
  <si>
    <t>ПС Манилы 6/35 кВ</t>
  </si>
  <si>
    <t>ПС Тиличики 35/6 кВ</t>
  </si>
  <si>
    <t>ПС Корф 35/6 кВ</t>
  </si>
  <si>
    <t>ПС Каменское 35/6 кВ</t>
  </si>
  <si>
    <t>1,6+1,6</t>
  </si>
  <si>
    <t>ПС Майское 35/10 кВ</t>
  </si>
  <si>
    <t>нагрузка по замерам, кВт</t>
  </si>
  <si>
    <t>Установлен ная мощность трансформаторов Sуст., МВт</t>
  </si>
  <si>
    <t>Мощность ЦП по результатам замеров замеров МВт лето</t>
  </si>
  <si>
    <t>Мощность ЦП по результатам замеров замеров МВА лето</t>
  </si>
  <si>
    <t>Мощность ЦП по результатам замеров МВт зима</t>
  </si>
  <si>
    <t>Мощность ЦП по результатам замеров МВА зима</t>
  </si>
  <si>
    <t>Суммарная полная мощность ЦП по результатам замеров максимума нагрузки Sмах, МВт</t>
  </si>
  <si>
    <t>Допустимая нагрузка расчетная п режиме n-1, МВт</t>
  </si>
  <si>
    <t>ЦП с дефицитом</t>
  </si>
  <si>
    <t>ЦП с профицитом</t>
  </si>
  <si>
    <t>Суммарная мощность дефицита/профицита, МВт</t>
  </si>
  <si>
    <t>Количество ЦП, шт.</t>
  </si>
  <si>
    <t xml:space="preserve">Расчет пропускной способности центров питания АО "ЮЭСК" по итогам зимнего и летнего замеров максимума нагрузки  </t>
  </si>
  <si>
    <t>реактивная лето</t>
  </si>
  <si>
    <t>ПС Атласово 35/6 кВ</t>
  </si>
  <si>
    <t>0,4+0,4</t>
  </si>
  <si>
    <t>1+0,25+0,16+0,02</t>
  </si>
  <si>
    <t>0,4+1</t>
  </si>
  <si>
    <t>Резерв мощности кВт</t>
  </si>
  <si>
    <r>
      <t xml:space="preserve">Текущий дефицит/ профицит установленной мощности, МВт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>(для технологического присоединения)</t>
    </r>
  </si>
  <si>
    <t>2,5+2,5</t>
  </si>
  <si>
    <t>4+2,5</t>
  </si>
  <si>
    <t>6,3+6,3+1</t>
  </si>
  <si>
    <t>6,3+6,3+10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</si>
</sst>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2" borderId="14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2" borderId="17" xfId="0" applyFill="1" applyBorder="1" applyAlignment="1">
      <alignment horizontal="center" vertical="center"/>
    </xf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3" borderId="0" xfId="0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3" fillId="3" borderId="20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4" fontId="3" fillId="4" borderId="20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horizontal="right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9" xfId="0" applyFill="1" applyBorder="1"/>
    <xf numFmtId="164" fontId="0" fillId="3" borderId="8" xfId="0" applyNumberFormat="1" applyFill="1" applyBorder="1"/>
    <xf numFmtId="164" fontId="0" fillId="3" borderId="11" xfId="0" applyNumberFormat="1" applyFill="1" applyBorder="1"/>
    <xf numFmtId="0" fontId="0" fillId="5" borderId="19" xfId="0" applyFill="1" applyBorder="1"/>
    <xf numFmtId="0" fontId="0" fillId="3" borderId="16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0" fillId="0" borderId="5" xfId="0" applyFont="1" applyFill="1" applyBorder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Fill="1" applyBorder="1"/>
    <xf numFmtId="0" fontId="0" fillId="0" borderId="23" xfId="0" applyFill="1" applyBorder="1"/>
    <xf numFmtId="0" fontId="0" fillId="0" borderId="23" xfId="0" applyFont="1" applyFill="1" applyBorder="1"/>
    <xf numFmtId="0" fontId="0" fillId="0" borderId="23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0" fillId="0" borderId="26" xfId="0" applyBorder="1"/>
    <xf numFmtId="0" fontId="0" fillId="0" borderId="22" xfId="0" applyBorder="1"/>
    <xf numFmtId="0" fontId="0" fillId="0" borderId="24" xfId="0" applyBorder="1"/>
    <xf numFmtId="164" fontId="0" fillId="0" borderId="4" xfId="0" applyNumberFormat="1" applyFill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view="pageBreakPreview" topLeftCell="A4" zoomScaleNormal="85" zoomScaleSheetLayoutView="100" workbookViewId="0">
      <selection activeCell="C34" sqref="C34"/>
    </sheetView>
  </sheetViews>
  <sheetFormatPr defaultRowHeight="15" x14ac:dyDescent="0.25"/>
  <cols>
    <col min="1" max="2" width="29.42578125" customWidth="1"/>
    <col min="3" max="4" width="11.5703125" style="46" customWidth="1"/>
    <col min="5" max="5" width="11.5703125" style="29" customWidth="1"/>
    <col min="6" max="6" width="13" style="29" customWidth="1"/>
    <col min="7" max="7" width="13.5703125" customWidth="1"/>
    <col min="8" max="8" width="11.5703125" style="46" customWidth="1"/>
    <col min="9" max="9" width="10.7109375" style="29" customWidth="1"/>
    <col min="10" max="10" width="11.7109375" style="46" customWidth="1"/>
    <col min="11" max="11" width="10.42578125" style="29" customWidth="1"/>
    <col min="12" max="12" width="11" style="46" customWidth="1"/>
    <col min="13" max="13" width="11.140625" style="29" customWidth="1"/>
    <col min="14" max="14" width="13.140625" style="46" customWidth="1"/>
    <col min="15" max="15" width="13.140625" style="29" customWidth="1"/>
    <col min="16" max="16" width="12.5703125" style="63" customWidth="1"/>
    <col min="17" max="17" width="12.5703125" style="45" customWidth="1"/>
    <col min="18" max="18" width="15" style="46" customWidth="1"/>
    <col min="19" max="19" width="17.85546875" style="29" customWidth="1"/>
    <col min="20" max="20" width="17.42578125" style="64" customWidth="1"/>
    <col min="21" max="21" width="16.5703125" customWidth="1"/>
    <col min="257" max="258" width="29.42578125" customWidth="1"/>
    <col min="259" max="261" width="11.5703125" customWidth="1"/>
    <col min="262" max="262" width="13" customWidth="1"/>
    <col min="263" max="263" width="13.5703125" customWidth="1"/>
    <col min="264" max="264" width="11.5703125" customWidth="1"/>
    <col min="265" max="265" width="10.7109375" customWidth="1"/>
    <col min="266" max="266" width="11.7109375" customWidth="1"/>
    <col min="267" max="267" width="10.42578125" customWidth="1"/>
    <col min="268" max="268" width="11" customWidth="1"/>
    <col min="269" max="269" width="11.140625" customWidth="1"/>
    <col min="270" max="271" width="13.140625" customWidth="1"/>
    <col min="272" max="273" width="12.5703125" customWidth="1"/>
    <col min="274" max="274" width="15" customWidth="1"/>
    <col min="275" max="275" width="17.85546875" customWidth="1"/>
    <col min="276" max="276" width="17.42578125" customWidth="1"/>
    <col min="277" max="277" width="16.5703125" customWidth="1"/>
    <col min="513" max="514" width="29.42578125" customWidth="1"/>
    <col min="515" max="517" width="11.5703125" customWidth="1"/>
    <col min="518" max="518" width="13" customWidth="1"/>
    <col min="519" max="519" width="13.5703125" customWidth="1"/>
    <col min="520" max="520" width="11.5703125" customWidth="1"/>
    <col min="521" max="521" width="10.7109375" customWidth="1"/>
    <col min="522" max="522" width="11.7109375" customWidth="1"/>
    <col min="523" max="523" width="10.42578125" customWidth="1"/>
    <col min="524" max="524" width="11" customWidth="1"/>
    <col min="525" max="525" width="11.140625" customWidth="1"/>
    <col min="526" max="527" width="13.140625" customWidth="1"/>
    <col min="528" max="529" width="12.5703125" customWidth="1"/>
    <col min="530" max="530" width="15" customWidth="1"/>
    <col min="531" max="531" width="17.85546875" customWidth="1"/>
    <col min="532" max="532" width="17.42578125" customWidth="1"/>
    <col min="533" max="533" width="16.5703125" customWidth="1"/>
    <col min="769" max="770" width="29.42578125" customWidth="1"/>
    <col min="771" max="773" width="11.5703125" customWidth="1"/>
    <col min="774" max="774" width="13" customWidth="1"/>
    <col min="775" max="775" width="13.5703125" customWidth="1"/>
    <col min="776" max="776" width="11.5703125" customWidth="1"/>
    <col min="777" max="777" width="10.7109375" customWidth="1"/>
    <col min="778" max="778" width="11.7109375" customWidth="1"/>
    <col min="779" max="779" width="10.42578125" customWidth="1"/>
    <col min="780" max="780" width="11" customWidth="1"/>
    <col min="781" max="781" width="11.140625" customWidth="1"/>
    <col min="782" max="783" width="13.140625" customWidth="1"/>
    <col min="784" max="785" width="12.5703125" customWidth="1"/>
    <col min="786" max="786" width="15" customWidth="1"/>
    <col min="787" max="787" width="17.85546875" customWidth="1"/>
    <col min="788" max="788" width="17.42578125" customWidth="1"/>
    <col min="789" max="789" width="16.5703125" customWidth="1"/>
    <col min="1025" max="1026" width="29.42578125" customWidth="1"/>
    <col min="1027" max="1029" width="11.5703125" customWidth="1"/>
    <col min="1030" max="1030" width="13" customWidth="1"/>
    <col min="1031" max="1031" width="13.5703125" customWidth="1"/>
    <col min="1032" max="1032" width="11.5703125" customWidth="1"/>
    <col min="1033" max="1033" width="10.7109375" customWidth="1"/>
    <col min="1034" max="1034" width="11.7109375" customWidth="1"/>
    <col min="1035" max="1035" width="10.42578125" customWidth="1"/>
    <col min="1036" max="1036" width="11" customWidth="1"/>
    <col min="1037" max="1037" width="11.140625" customWidth="1"/>
    <col min="1038" max="1039" width="13.140625" customWidth="1"/>
    <col min="1040" max="1041" width="12.5703125" customWidth="1"/>
    <col min="1042" max="1042" width="15" customWidth="1"/>
    <col min="1043" max="1043" width="17.85546875" customWidth="1"/>
    <col min="1044" max="1044" width="17.42578125" customWidth="1"/>
    <col min="1045" max="1045" width="16.5703125" customWidth="1"/>
    <col min="1281" max="1282" width="29.42578125" customWidth="1"/>
    <col min="1283" max="1285" width="11.5703125" customWidth="1"/>
    <col min="1286" max="1286" width="13" customWidth="1"/>
    <col min="1287" max="1287" width="13.5703125" customWidth="1"/>
    <col min="1288" max="1288" width="11.5703125" customWidth="1"/>
    <col min="1289" max="1289" width="10.7109375" customWidth="1"/>
    <col min="1290" max="1290" width="11.7109375" customWidth="1"/>
    <col min="1291" max="1291" width="10.42578125" customWidth="1"/>
    <col min="1292" max="1292" width="11" customWidth="1"/>
    <col min="1293" max="1293" width="11.140625" customWidth="1"/>
    <col min="1294" max="1295" width="13.140625" customWidth="1"/>
    <col min="1296" max="1297" width="12.5703125" customWidth="1"/>
    <col min="1298" max="1298" width="15" customWidth="1"/>
    <col min="1299" max="1299" width="17.85546875" customWidth="1"/>
    <col min="1300" max="1300" width="17.42578125" customWidth="1"/>
    <col min="1301" max="1301" width="16.5703125" customWidth="1"/>
    <col min="1537" max="1538" width="29.42578125" customWidth="1"/>
    <col min="1539" max="1541" width="11.5703125" customWidth="1"/>
    <col min="1542" max="1542" width="13" customWidth="1"/>
    <col min="1543" max="1543" width="13.5703125" customWidth="1"/>
    <col min="1544" max="1544" width="11.5703125" customWidth="1"/>
    <col min="1545" max="1545" width="10.7109375" customWidth="1"/>
    <col min="1546" max="1546" width="11.7109375" customWidth="1"/>
    <col min="1547" max="1547" width="10.42578125" customWidth="1"/>
    <col min="1548" max="1548" width="11" customWidth="1"/>
    <col min="1549" max="1549" width="11.140625" customWidth="1"/>
    <col min="1550" max="1551" width="13.140625" customWidth="1"/>
    <col min="1552" max="1553" width="12.5703125" customWidth="1"/>
    <col min="1554" max="1554" width="15" customWidth="1"/>
    <col min="1555" max="1555" width="17.85546875" customWidth="1"/>
    <col min="1556" max="1556" width="17.42578125" customWidth="1"/>
    <col min="1557" max="1557" width="16.5703125" customWidth="1"/>
    <col min="1793" max="1794" width="29.42578125" customWidth="1"/>
    <col min="1795" max="1797" width="11.5703125" customWidth="1"/>
    <col min="1798" max="1798" width="13" customWidth="1"/>
    <col min="1799" max="1799" width="13.5703125" customWidth="1"/>
    <col min="1800" max="1800" width="11.5703125" customWidth="1"/>
    <col min="1801" max="1801" width="10.7109375" customWidth="1"/>
    <col min="1802" max="1802" width="11.7109375" customWidth="1"/>
    <col min="1803" max="1803" width="10.42578125" customWidth="1"/>
    <col min="1804" max="1804" width="11" customWidth="1"/>
    <col min="1805" max="1805" width="11.140625" customWidth="1"/>
    <col min="1806" max="1807" width="13.140625" customWidth="1"/>
    <col min="1808" max="1809" width="12.5703125" customWidth="1"/>
    <col min="1810" max="1810" width="15" customWidth="1"/>
    <col min="1811" max="1811" width="17.85546875" customWidth="1"/>
    <col min="1812" max="1812" width="17.42578125" customWidth="1"/>
    <col min="1813" max="1813" width="16.5703125" customWidth="1"/>
    <col min="2049" max="2050" width="29.42578125" customWidth="1"/>
    <col min="2051" max="2053" width="11.5703125" customWidth="1"/>
    <col min="2054" max="2054" width="13" customWidth="1"/>
    <col min="2055" max="2055" width="13.5703125" customWidth="1"/>
    <col min="2056" max="2056" width="11.5703125" customWidth="1"/>
    <col min="2057" max="2057" width="10.7109375" customWidth="1"/>
    <col min="2058" max="2058" width="11.7109375" customWidth="1"/>
    <col min="2059" max="2059" width="10.42578125" customWidth="1"/>
    <col min="2060" max="2060" width="11" customWidth="1"/>
    <col min="2061" max="2061" width="11.140625" customWidth="1"/>
    <col min="2062" max="2063" width="13.140625" customWidth="1"/>
    <col min="2064" max="2065" width="12.5703125" customWidth="1"/>
    <col min="2066" max="2066" width="15" customWidth="1"/>
    <col min="2067" max="2067" width="17.85546875" customWidth="1"/>
    <col min="2068" max="2068" width="17.42578125" customWidth="1"/>
    <col min="2069" max="2069" width="16.5703125" customWidth="1"/>
    <col min="2305" max="2306" width="29.42578125" customWidth="1"/>
    <col min="2307" max="2309" width="11.5703125" customWidth="1"/>
    <col min="2310" max="2310" width="13" customWidth="1"/>
    <col min="2311" max="2311" width="13.5703125" customWidth="1"/>
    <col min="2312" max="2312" width="11.5703125" customWidth="1"/>
    <col min="2313" max="2313" width="10.7109375" customWidth="1"/>
    <col min="2314" max="2314" width="11.7109375" customWidth="1"/>
    <col min="2315" max="2315" width="10.42578125" customWidth="1"/>
    <col min="2316" max="2316" width="11" customWidth="1"/>
    <col min="2317" max="2317" width="11.140625" customWidth="1"/>
    <col min="2318" max="2319" width="13.140625" customWidth="1"/>
    <col min="2320" max="2321" width="12.5703125" customWidth="1"/>
    <col min="2322" max="2322" width="15" customWidth="1"/>
    <col min="2323" max="2323" width="17.85546875" customWidth="1"/>
    <col min="2324" max="2324" width="17.42578125" customWidth="1"/>
    <col min="2325" max="2325" width="16.5703125" customWidth="1"/>
    <col min="2561" max="2562" width="29.42578125" customWidth="1"/>
    <col min="2563" max="2565" width="11.5703125" customWidth="1"/>
    <col min="2566" max="2566" width="13" customWidth="1"/>
    <col min="2567" max="2567" width="13.5703125" customWidth="1"/>
    <col min="2568" max="2568" width="11.5703125" customWidth="1"/>
    <col min="2569" max="2569" width="10.7109375" customWidth="1"/>
    <col min="2570" max="2570" width="11.7109375" customWidth="1"/>
    <col min="2571" max="2571" width="10.42578125" customWidth="1"/>
    <col min="2572" max="2572" width="11" customWidth="1"/>
    <col min="2573" max="2573" width="11.140625" customWidth="1"/>
    <col min="2574" max="2575" width="13.140625" customWidth="1"/>
    <col min="2576" max="2577" width="12.5703125" customWidth="1"/>
    <col min="2578" max="2578" width="15" customWidth="1"/>
    <col min="2579" max="2579" width="17.85546875" customWidth="1"/>
    <col min="2580" max="2580" width="17.42578125" customWidth="1"/>
    <col min="2581" max="2581" width="16.5703125" customWidth="1"/>
    <col min="2817" max="2818" width="29.42578125" customWidth="1"/>
    <col min="2819" max="2821" width="11.5703125" customWidth="1"/>
    <col min="2822" max="2822" width="13" customWidth="1"/>
    <col min="2823" max="2823" width="13.5703125" customWidth="1"/>
    <col min="2824" max="2824" width="11.5703125" customWidth="1"/>
    <col min="2825" max="2825" width="10.7109375" customWidth="1"/>
    <col min="2826" max="2826" width="11.7109375" customWidth="1"/>
    <col min="2827" max="2827" width="10.42578125" customWidth="1"/>
    <col min="2828" max="2828" width="11" customWidth="1"/>
    <col min="2829" max="2829" width="11.140625" customWidth="1"/>
    <col min="2830" max="2831" width="13.140625" customWidth="1"/>
    <col min="2832" max="2833" width="12.5703125" customWidth="1"/>
    <col min="2834" max="2834" width="15" customWidth="1"/>
    <col min="2835" max="2835" width="17.85546875" customWidth="1"/>
    <col min="2836" max="2836" width="17.42578125" customWidth="1"/>
    <col min="2837" max="2837" width="16.5703125" customWidth="1"/>
    <col min="3073" max="3074" width="29.42578125" customWidth="1"/>
    <col min="3075" max="3077" width="11.5703125" customWidth="1"/>
    <col min="3078" max="3078" width="13" customWidth="1"/>
    <col min="3079" max="3079" width="13.5703125" customWidth="1"/>
    <col min="3080" max="3080" width="11.5703125" customWidth="1"/>
    <col min="3081" max="3081" width="10.7109375" customWidth="1"/>
    <col min="3082" max="3082" width="11.7109375" customWidth="1"/>
    <col min="3083" max="3083" width="10.42578125" customWidth="1"/>
    <col min="3084" max="3084" width="11" customWidth="1"/>
    <col min="3085" max="3085" width="11.140625" customWidth="1"/>
    <col min="3086" max="3087" width="13.140625" customWidth="1"/>
    <col min="3088" max="3089" width="12.5703125" customWidth="1"/>
    <col min="3090" max="3090" width="15" customWidth="1"/>
    <col min="3091" max="3091" width="17.85546875" customWidth="1"/>
    <col min="3092" max="3092" width="17.42578125" customWidth="1"/>
    <col min="3093" max="3093" width="16.5703125" customWidth="1"/>
    <col min="3329" max="3330" width="29.42578125" customWidth="1"/>
    <col min="3331" max="3333" width="11.5703125" customWidth="1"/>
    <col min="3334" max="3334" width="13" customWidth="1"/>
    <col min="3335" max="3335" width="13.5703125" customWidth="1"/>
    <col min="3336" max="3336" width="11.5703125" customWidth="1"/>
    <col min="3337" max="3337" width="10.7109375" customWidth="1"/>
    <col min="3338" max="3338" width="11.7109375" customWidth="1"/>
    <col min="3339" max="3339" width="10.42578125" customWidth="1"/>
    <col min="3340" max="3340" width="11" customWidth="1"/>
    <col min="3341" max="3341" width="11.140625" customWidth="1"/>
    <col min="3342" max="3343" width="13.140625" customWidth="1"/>
    <col min="3344" max="3345" width="12.5703125" customWidth="1"/>
    <col min="3346" max="3346" width="15" customWidth="1"/>
    <col min="3347" max="3347" width="17.85546875" customWidth="1"/>
    <col min="3348" max="3348" width="17.42578125" customWidth="1"/>
    <col min="3349" max="3349" width="16.5703125" customWidth="1"/>
    <col min="3585" max="3586" width="29.42578125" customWidth="1"/>
    <col min="3587" max="3589" width="11.5703125" customWidth="1"/>
    <col min="3590" max="3590" width="13" customWidth="1"/>
    <col min="3591" max="3591" width="13.5703125" customWidth="1"/>
    <col min="3592" max="3592" width="11.5703125" customWidth="1"/>
    <col min="3593" max="3593" width="10.7109375" customWidth="1"/>
    <col min="3594" max="3594" width="11.7109375" customWidth="1"/>
    <col min="3595" max="3595" width="10.42578125" customWidth="1"/>
    <col min="3596" max="3596" width="11" customWidth="1"/>
    <col min="3597" max="3597" width="11.140625" customWidth="1"/>
    <col min="3598" max="3599" width="13.140625" customWidth="1"/>
    <col min="3600" max="3601" width="12.5703125" customWidth="1"/>
    <col min="3602" max="3602" width="15" customWidth="1"/>
    <col min="3603" max="3603" width="17.85546875" customWidth="1"/>
    <col min="3604" max="3604" width="17.42578125" customWidth="1"/>
    <col min="3605" max="3605" width="16.5703125" customWidth="1"/>
    <col min="3841" max="3842" width="29.42578125" customWidth="1"/>
    <col min="3843" max="3845" width="11.5703125" customWidth="1"/>
    <col min="3846" max="3846" width="13" customWidth="1"/>
    <col min="3847" max="3847" width="13.5703125" customWidth="1"/>
    <col min="3848" max="3848" width="11.5703125" customWidth="1"/>
    <col min="3849" max="3849" width="10.7109375" customWidth="1"/>
    <col min="3850" max="3850" width="11.7109375" customWidth="1"/>
    <col min="3851" max="3851" width="10.42578125" customWidth="1"/>
    <col min="3852" max="3852" width="11" customWidth="1"/>
    <col min="3853" max="3853" width="11.140625" customWidth="1"/>
    <col min="3854" max="3855" width="13.140625" customWidth="1"/>
    <col min="3856" max="3857" width="12.5703125" customWidth="1"/>
    <col min="3858" max="3858" width="15" customWidth="1"/>
    <col min="3859" max="3859" width="17.85546875" customWidth="1"/>
    <col min="3860" max="3860" width="17.42578125" customWidth="1"/>
    <col min="3861" max="3861" width="16.5703125" customWidth="1"/>
    <col min="4097" max="4098" width="29.42578125" customWidth="1"/>
    <col min="4099" max="4101" width="11.5703125" customWidth="1"/>
    <col min="4102" max="4102" width="13" customWidth="1"/>
    <col min="4103" max="4103" width="13.5703125" customWidth="1"/>
    <col min="4104" max="4104" width="11.5703125" customWidth="1"/>
    <col min="4105" max="4105" width="10.7109375" customWidth="1"/>
    <col min="4106" max="4106" width="11.7109375" customWidth="1"/>
    <col min="4107" max="4107" width="10.42578125" customWidth="1"/>
    <col min="4108" max="4108" width="11" customWidth="1"/>
    <col min="4109" max="4109" width="11.140625" customWidth="1"/>
    <col min="4110" max="4111" width="13.140625" customWidth="1"/>
    <col min="4112" max="4113" width="12.5703125" customWidth="1"/>
    <col min="4114" max="4114" width="15" customWidth="1"/>
    <col min="4115" max="4115" width="17.85546875" customWidth="1"/>
    <col min="4116" max="4116" width="17.42578125" customWidth="1"/>
    <col min="4117" max="4117" width="16.5703125" customWidth="1"/>
    <col min="4353" max="4354" width="29.42578125" customWidth="1"/>
    <col min="4355" max="4357" width="11.5703125" customWidth="1"/>
    <col min="4358" max="4358" width="13" customWidth="1"/>
    <col min="4359" max="4359" width="13.5703125" customWidth="1"/>
    <col min="4360" max="4360" width="11.5703125" customWidth="1"/>
    <col min="4361" max="4361" width="10.7109375" customWidth="1"/>
    <col min="4362" max="4362" width="11.7109375" customWidth="1"/>
    <col min="4363" max="4363" width="10.42578125" customWidth="1"/>
    <col min="4364" max="4364" width="11" customWidth="1"/>
    <col min="4365" max="4365" width="11.140625" customWidth="1"/>
    <col min="4366" max="4367" width="13.140625" customWidth="1"/>
    <col min="4368" max="4369" width="12.5703125" customWidth="1"/>
    <col min="4370" max="4370" width="15" customWidth="1"/>
    <col min="4371" max="4371" width="17.85546875" customWidth="1"/>
    <col min="4372" max="4372" width="17.42578125" customWidth="1"/>
    <col min="4373" max="4373" width="16.5703125" customWidth="1"/>
    <col min="4609" max="4610" width="29.42578125" customWidth="1"/>
    <col min="4611" max="4613" width="11.5703125" customWidth="1"/>
    <col min="4614" max="4614" width="13" customWidth="1"/>
    <col min="4615" max="4615" width="13.5703125" customWidth="1"/>
    <col min="4616" max="4616" width="11.5703125" customWidth="1"/>
    <col min="4617" max="4617" width="10.7109375" customWidth="1"/>
    <col min="4618" max="4618" width="11.7109375" customWidth="1"/>
    <col min="4619" max="4619" width="10.42578125" customWidth="1"/>
    <col min="4620" max="4620" width="11" customWidth="1"/>
    <col min="4621" max="4621" width="11.140625" customWidth="1"/>
    <col min="4622" max="4623" width="13.140625" customWidth="1"/>
    <col min="4624" max="4625" width="12.5703125" customWidth="1"/>
    <col min="4626" max="4626" width="15" customWidth="1"/>
    <col min="4627" max="4627" width="17.85546875" customWidth="1"/>
    <col min="4628" max="4628" width="17.42578125" customWidth="1"/>
    <col min="4629" max="4629" width="16.5703125" customWidth="1"/>
    <col min="4865" max="4866" width="29.42578125" customWidth="1"/>
    <col min="4867" max="4869" width="11.5703125" customWidth="1"/>
    <col min="4870" max="4870" width="13" customWidth="1"/>
    <col min="4871" max="4871" width="13.5703125" customWidth="1"/>
    <col min="4872" max="4872" width="11.5703125" customWidth="1"/>
    <col min="4873" max="4873" width="10.7109375" customWidth="1"/>
    <col min="4874" max="4874" width="11.7109375" customWidth="1"/>
    <col min="4875" max="4875" width="10.42578125" customWidth="1"/>
    <col min="4876" max="4876" width="11" customWidth="1"/>
    <col min="4877" max="4877" width="11.140625" customWidth="1"/>
    <col min="4878" max="4879" width="13.140625" customWidth="1"/>
    <col min="4880" max="4881" width="12.5703125" customWidth="1"/>
    <col min="4882" max="4882" width="15" customWidth="1"/>
    <col min="4883" max="4883" width="17.85546875" customWidth="1"/>
    <col min="4884" max="4884" width="17.42578125" customWidth="1"/>
    <col min="4885" max="4885" width="16.5703125" customWidth="1"/>
    <col min="5121" max="5122" width="29.42578125" customWidth="1"/>
    <col min="5123" max="5125" width="11.5703125" customWidth="1"/>
    <col min="5126" max="5126" width="13" customWidth="1"/>
    <col min="5127" max="5127" width="13.5703125" customWidth="1"/>
    <col min="5128" max="5128" width="11.5703125" customWidth="1"/>
    <col min="5129" max="5129" width="10.7109375" customWidth="1"/>
    <col min="5130" max="5130" width="11.7109375" customWidth="1"/>
    <col min="5131" max="5131" width="10.42578125" customWidth="1"/>
    <col min="5132" max="5132" width="11" customWidth="1"/>
    <col min="5133" max="5133" width="11.140625" customWidth="1"/>
    <col min="5134" max="5135" width="13.140625" customWidth="1"/>
    <col min="5136" max="5137" width="12.5703125" customWidth="1"/>
    <col min="5138" max="5138" width="15" customWidth="1"/>
    <col min="5139" max="5139" width="17.85546875" customWidth="1"/>
    <col min="5140" max="5140" width="17.42578125" customWidth="1"/>
    <col min="5141" max="5141" width="16.5703125" customWidth="1"/>
    <col min="5377" max="5378" width="29.42578125" customWidth="1"/>
    <col min="5379" max="5381" width="11.5703125" customWidth="1"/>
    <col min="5382" max="5382" width="13" customWidth="1"/>
    <col min="5383" max="5383" width="13.5703125" customWidth="1"/>
    <col min="5384" max="5384" width="11.5703125" customWidth="1"/>
    <col min="5385" max="5385" width="10.7109375" customWidth="1"/>
    <col min="5386" max="5386" width="11.7109375" customWidth="1"/>
    <col min="5387" max="5387" width="10.42578125" customWidth="1"/>
    <col min="5388" max="5388" width="11" customWidth="1"/>
    <col min="5389" max="5389" width="11.140625" customWidth="1"/>
    <col min="5390" max="5391" width="13.140625" customWidth="1"/>
    <col min="5392" max="5393" width="12.5703125" customWidth="1"/>
    <col min="5394" max="5394" width="15" customWidth="1"/>
    <col min="5395" max="5395" width="17.85546875" customWidth="1"/>
    <col min="5396" max="5396" width="17.42578125" customWidth="1"/>
    <col min="5397" max="5397" width="16.5703125" customWidth="1"/>
    <col min="5633" max="5634" width="29.42578125" customWidth="1"/>
    <col min="5635" max="5637" width="11.5703125" customWidth="1"/>
    <col min="5638" max="5638" width="13" customWidth="1"/>
    <col min="5639" max="5639" width="13.5703125" customWidth="1"/>
    <col min="5640" max="5640" width="11.5703125" customWidth="1"/>
    <col min="5641" max="5641" width="10.7109375" customWidth="1"/>
    <col min="5642" max="5642" width="11.7109375" customWidth="1"/>
    <col min="5643" max="5643" width="10.42578125" customWidth="1"/>
    <col min="5644" max="5644" width="11" customWidth="1"/>
    <col min="5645" max="5645" width="11.140625" customWidth="1"/>
    <col min="5646" max="5647" width="13.140625" customWidth="1"/>
    <col min="5648" max="5649" width="12.5703125" customWidth="1"/>
    <col min="5650" max="5650" width="15" customWidth="1"/>
    <col min="5651" max="5651" width="17.85546875" customWidth="1"/>
    <col min="5652" max="5652" width="17.42578125" customWidth="1"/>
    <col min="5653" max="5653" width="16.5703125" customWidth="1"/>
    <col min="5889" max="5890" width="29.42578125" customWidth="1"/>
    <col min="5891" max="5893" width="11.5703125" customWidth="1"/>
    <col min="5894" max="5894" width="13" customWidth="1"/>
    <col min="5895" max="5895" width="13.5703125" customWidth="1"/>
    <col min="5896" max="5896" width="11.5703125" customWidth="1"/>
    <col min="5897" max="5897" width="10.7109375" customWidth="1"/>
    <col min="5898" max="5898" width="11.7109375" customWidth="1"/>
    <col min="5899" max="5899" width="10.42578125" customWidth="1"/>
    <col min="5900" max="5900" width="11" customWidth="1"/>
    <col min="5901" max="5901" width="11.140625" customWidth="1"/>
    <col min="5902" max="5903" width="13.140625" customWidth="1"/>
    <col min="5904" max="5905" width="12.5703125" customWidth="1"/>
    <col min="5906" max="5906" width="15" customWidth="1"/>
    <col min="5907" max="5907" width="17.85546875" customWidth="1"/>
    <col min="5908" max="5908" width="17.42578125" customWidth="1"/>
    <col min="5909" max="5909" width="16.5703125" customWidth="1"/>
    <col min="6145" max="6146" width="29.42578125" customWidth="1"/>
    <col min="6147" max="6149" width="11.5703125" customWidth="1"/>
    <col min="6150" max="6150" width="13" customWidth="1"/>
    <col min="6151" max="6151" width="13.5703125" customWidth="1"/>
    <col min="6152" max="6152" width="11.5703125" customWidth="1"/>
    <col min="6153" max="6153" width="10.7109375" customWidth="1"/>
    <col min="6154" max="6154" width="11.7109375" customWidth="1"/>
    <col min="6155" max="6155" width="10.42578125" customWidth="1"/>
    <col min="6156" max="6156" width="11" customWidth="1"/>
    <col min="6157" max="6157" width="11.140625" customWidth="1"/>
    <col min="6158" max="6159" width="13.140625" customWidth="1"/>
    <col min="6160" max="6161" width="12.5703125" customWidth="1"/>
    <col min="6162" max="6162" width="15" customWidth="1"/>
    <col min="6163" max="6163" width="17.85546875" customWidth="1"/>
    <col min="6164" max="6164" width="17.42578125" customWidth="1"/>
    <col min="6165" max="6165" width="16.5703125" customWidth="1"/>
    <col min="6401" max="6402" width="29.42578125" customWidth="1"/>
    <col min="6403" max="6405" width="11.5703125" customWidth="1"/>
    <col min="6406" max="6406" width="13" customWidth="1"/>
    <col min="6407" max="6407" width="13.5703125" customWidth="1"/>
    <col min="6408" max="6408" width="11.5703125" customWidth="1"/>
    <col min="6409" max="6409" width="10.7109375" customWidth="1"/>
    <col min="6410" max="6410" width="11.7109375" customWidth="1"/>
    <col min="6411" max="6411" width="10.42578125" customWidth="1"/>
    <col min="6412" max="6412" width="11" customWidth="1"/>
    <col min="6413" max="6413" width="11.140625" customWidth="1"/>
    <col min="6414" max="6415" width="13.140625" customWidth="1"/>
    <col min="6416" max="6417" width="12.5703125" customWidth="1"/>
    <col min="6418" max="6418" width="15" customWidth="1"/>
    <col min="6419" max="6419" width="17.85546875" customWidth="1"/>
    <col min="6420" max="6420" width="17.42578125" customWidth="1"/>
    <col min="6421" max="6421" width="16.5703125" customWidth="1"/>
    <col min="6657" max="6658" width="29.42578125" customWidth="1"/>
    <col min="6659" max="6661" width="11.5703125" customWidth="1"/>
    <col min="6662" max="6662" width="13" customWidth="1"/>
    <col min="6663" max="6663" width="13.5703125" customWidth="1"/>
    <col min="6664" max="6664" width="11.5703125" customWidth="1"/>
    <col min="6665" max="6665" width="10.7109375" customWidth="1"/>
    <col min="6666" max="6666" width="11.7109375" customWidth="1"/>
    <col min="6667" max="6667" width="10.42578125" customWidth="1"/>
    <col min="6668" max="6668" width="11" customWidth="1"/>
    <col min="6669" max="6669" width="11.140625" customWidth="1"/>
    <col min="6670" max="6671" width="13.140625" customWidth="1"/>
    <col min="6672" max="6673" width="12.5703125" customWidth="1"/>
    <col min="6674" max="6674" width="15" customWidth="1"/>
    <col min="6675" max="6675" width="17.85546875" customWidth="1"/>
    <col min="6676" max="6676" width="17.42578125" customWidth="1"/>
    <col min="6677" max="6677" width="16.5703125" customWidth="1"/>
    <col min="6913" max="6914" width="29.42578125" customWidth="1"/>
    <col min="6915" max="6917" width="11.5703125" customWidth="1"/>
    <col min="6918" max="6918" width="13" customWidth="1"/>
    <col min="6919" max="6919" width="13.5703125" customWidth="1"/>
    <col min="6920" max="6920" width="11.5703125" customWidth="1"/>
    <col min="6921" max="6921" width="10.7109375" customWidth="1"/>
    <col min="6922" max="6922" width="11.7109375" customWidth="1"/>
    <col min="6923" max="6923" width="10.42578125" customWidth="1"/>
    <col min="6924" max="6924" width="11" customWidth="1"/>
    <col min="6925" max="6925" width="11.140625" customWidth="1"/>
    <col min="6926" max="6927" width="13.140625" customWidth="1"/>
    <col min="6928" max="6929" width="12.5703125" customWidth="1"/>
    <col min="6930" max="6930" width="15" customWidth="1"/>
    <col min="6931" max="6931" width="17.85546875" customWidth="1"/>
    <col min="6932" max="6932" width="17.42578125" customWidth="1"/>
    <col min="6933" max="6933" width="16.5703125" customWidth="1"/>
    <col min="7169" max="7170" width="29.42578125" customWidth="1"/>
    <col min="7171" max="7173" width="11.5703125" customWidth="1"/>
    <col min="7174" max="7174" width="13" customWidth="1"/>
    <col min="7175" max="7175" width="13.5703125" customWidth="1"/>
    <col min="7176" max="7176" width="11.5703125" customWidth="1"/>
    <col min="7177" max="7177" width="10.7109375" customWidth="1"/>
    <col min="7178" max="7178" width="11.7109375" customWidth="1"/>
    <col min="7179" max="7179" width="10.42578125" customWidth="1"/>
    <col min="7180" max="7180" width="11" customWidth="1"/>
    <col min="7181" max="7181" width="11.140625" customWidth="1"/>
    <col min="7182" max="7183" width="13.140625" customWidth="1"/>
    <col min="7184" max="7185" width="12.5703125" customWidth="1"/>
    <col min="7186" max="7186" width="15" customWidth="1"/>
    <col min="7187" max="7187" width="17.85546875" customWidth="1"/>
    <col min="7188" max="7188" width="17.42578125" customWidth="1"/>
    <col min="7189" max="7189" width="16.5703125" customWidth="1"/>
    <col min="7425" max="7426" width="29.42578125" customWidth="1"/>
    <col min="7427" max="7429" width="11.5703125" customWidth="1"/>
    <col min="7430" max="7430" width="13" customWidth="1"/>
    <col min="7431" max="7431" width="13.5703125" customWidth="1"/>
    <col min="7432" max="7432" width="11.5703125" customWidth="1"/>
    <col min="7433" max="7433" width="10.7109375" customWidth="1"/>
    <col min="7434" max="7434" width="11.7109375" customWidth="1"/>
    <col min="7435" max="7435" width="10.42578125" customWidth="1"/>
    <col min="7436" max="7436" width="11" customWidth="1"/>
    <col min="7437" max="7437" width="11.140625" customWidth="1"/>
    <col min="7438" max="7439" width="13.140625" customWidth="1"/>
    <col min="7440" max="7441" width="12.5703125" customWidth="1"/>
    <col min="7442" max="7442" width="15" customWidth="1"/>
    <col min="7443" max="7443" width="17.85546875" customWidth="1"/>
    <col min="7444" max="7444" width="17.42578125" customWidth="1"/>
    <col min="7445" max="7445" width="16.5703125" customWidth="1"/>
    <col min="7681" max="7682" width="29.42578125" customWidth="1"/>
    <col min="7683" max="7685" width="11.5703125" customWidth="1"/>
    <col min="7686" max="7686" width="13" customWidth="1"/>
    <col min="7687" max="7687" width="13.5703125" customWidth="1"/>
    <col min="7688" max="7688" width="11.5703125" customWidth="1"/>
    <col min="7689" max="7689" width="10.7109375" customWidth="1"/>
    <col min="7690" max="7690" width="11.7109375" customWidth="1"/>
    <col min="7691" max="7691" width="10.42578125" customWidth="1"/>
    <col min="7692" max="7692" width="11" customWidth="1"/>
    <col min="7693" max="7693" width="11.140625" customWidth="1"/>
    <col min="7694" max="7695" width="13.140625" customWidth="1"/>
    <col min="7696" max="7697" width="12.5703125" customWidth="1"/>
    <col min="7698" max="7698" width="15" customWidth="1"/>
    <col min="7699" max="7699" width="17.85546875" customWidth="1"/>
    <col min="7700" max="7700" width="17.42578125" customWidth="1"/>
    <col min="7701" max="7701" width="16.5703125" customWidth="1"/>
    <col min="7937" max="7938" width="29.42578125" customWidth="1"/>
    <col min="7939" max="7941" width="11.5703125" customWidth="1"/>
    <col min="7942" max="7942" width="13" customWidth="1"/>
    <col min="7943" max="7943" width="13.5703125" customWidth="1"/>
    <col min="7944" max="7944" width="11.5703125" customWidth="1"/>
    <col min="7945" max="7945" width="10.7109375" customWidth="1"/>
    <col min="7946" max="7946" width="11.7109375" customWidth="1"/>
    <col min="7947" max="7947" width="10.42578125" customWidth="1"/>
    <col min="7948" max="7948" width="11" customWidth="1"/>
    <col min="7949" max="7949" width="11.140625" customWidth="1"/>
    <col min="7950" max="7951" width="13.140625" customWidth="1"/>
    <col min="7952" max="7953" width="12.5703125" customWidth="1"/>
    <col min="7954" max="7954" width="15" customWidth="1"/>
    <col min="7955" max="7955" width="17.85546875" customWidth="1"/>
    <col min="7956" max="7956" width="17.42578125" customWidth="1"/>
    <col min="7957" max="7957" width="16.5703125" customWidth="1"/>
    <col min="8193" max="8194" width="29.42578125" customWidth="1"/>
    <col min="8195" max="8197" width="11.5703125" customWidth="1"/>
    <col min="8198" max="8198" width="13" customWidth="1"/>
    <col min="8199" max="8199" width="13.5703125" customWidth="1"/>
    <col min="8200" max="8200" width="11.5703125" customWidth="1"/>
    <col min="8201" max="8201" width="10.7109375" customWidth="1"/>
    <col min="8202" max="8202" width="11.7109375" customWidth="1"/>
    <col min="8203" max="8203" width="10.42578125" customWidth="1"/>
    <col min="8204" max="8204" width="11" customWidth="1"/>
    <col min="8205" max="8205" width="11.140625" customWidth="1"/>
    <col min="8206" max="8207" width="13.140625" customWidth="1"/>
    <col min="8208" max="8209" width="12.5703125" customWidth="1"/>
    <col min="8210" max="8210" width="15" customWidth="1"/>
    <col min="8211" max="8211" width="17.85546875" customWidth="1"/>
    <col min="8212" max="8212" width="17.42578125" customWidth="1"/>
    <col min="8213" max="8213" width="16.5703125" customWidth="1"/>
    <col min="8449" max="8450" width="29.42578125" customWidth="1"/>
    <col min="8451" max="8453" width="11.5703125" customWidth="1"/>
    <col min="8454" max="8454" width="13" customWidth="1"/>
    <col min="8455" max="8455" width="13.5703125" customWidth="1"/>
    <col min="8456" max="8456" width="11.5703125" customWidth="1"/>
    <col min="8457" max="8457" width="10.7109375" customWidth="1"/>
    <col min="8458" max="8458" width="11.7109375" customWidth="1"/>
    <col min="8459" max="8459" width="10.42578125" customWidth="1"/>
    <col min="8460" max="8460" width="11" customWidth="1"/>
    <col min="8461" max="8461" width="11.140625" customWidth="1"/>
    <col min="8462" max="8463" width="13.140625" customWidth="1"/>
    <col min="8464" max="8465" width="12.5703125" customWidth="1"/>
    <col min="8466" max="8466" width="15" customWidth="1"/>
    <col min="8467" max="8467" width="17.85546875" customWidth="1"/>
    <col min="8468" max="8468" width="17.42578125" customWidth="1"/>
    <col min="8469" max="8469" width="16.5703125" customWidth="1"/>
    <col min="8705" max="8706" width="29.42578125" customWidth="1"/>
    <col min="8707" max="8709" width="11.5703125" customWidth="1"/>
    <col min="8710" max="8710" width="13" customWidth="1"/>
    <col min="8711" max="8711" width="13.5703125" customWidth="1"/>
    <col min="8712" max="8712" width="11.5703125" customWidth="1"/>
    <col min="8713" max="8713" width="10.7109375" customWidth="1"/>
    <col min="8714" max="8714" width="11.7109375" customWidth="1"/>
    <col min="8715" max="8715" width="10.42578125" customWidth="1"/>
    <col min="8716" max="8716" width="11" customWidth="1"/>
    <col min="8717" max="8717" width="11.140625" customWidth="1"/>
    <col min="8718" max="8719" width="13.140625" customWidth="1"/>
    <col min="8720" max="8721" width="12.5703125" customWidth="1"/>
    <col min="8722" max="8722" width="15" customWidth="1"/>
    <col min="8723" max="8723" width="17.85546875" customWidth="1"/>
    <col min="8724" max="8724" width="17.42578125" customWidth="1"/>
    <col min="8725" max="8725" width="16.5703125" customWidth="1"/>
    <col min="8961" max="8962" width="29.42578125" customWidth="1"/>
    <col min="8963" max="8965" width="11.5703125" customWidth="1"/>
    <col min="8966" max="8966" width="13" customWidth="1"/>
    <col min="8967" max="8967" width="13.5703125" customWidth="1"/>
    <col min="8968" max="8968" width="11.5703125" customWidth="1"/>
    <col min="8969" max="8969" width="10.7109375" customWidth="1"/>
    <col min="8970" max="8970" width="11.7109375" customWidth="1"/>
    <col min="8971" max="8971" width="10.42578125" customWidth="1"/>
    <col min="8972" max="8972" width="11" customWidth="1"/>
    <col min="8973" max="8973" width="11.140625" customWidth="1"/>
    <col min="8974" max="8975" width="13.140625" customWidth="1"/>
    <col min="8976" max="8977" width="12.5703125" customWidth="1"/>
    <col min="8978" max="8978" width="15" customWidth="1"/>
    <col min="8979" max="8979" width="17.85546875" customWidth="1"/>
    <col min="8980" max="8980" width="17.42578125" customWidth="1"/>
    <col min="8981" max="8981" width="16.5703125" customWidth="1"/>
    <col min="9217" max="9218" width="29.42578125" customWidth="1"/>
    <col min="9219" max="9221" width="11.5703125" customWidth="1"/>
    <col min="9222" max="9222" width="13" customWidth="1"/>
    <col min="9223" max="9223" width="13.5703125" customWidth="1"/>
    <col min="9224" max="9224" width="11.5703125" customWidth="1"/>
    <col min="9225" max="9225" width="10.7109375" customWidth="1"/>
    <col min="9226" max="9226" width="11.7109375" customWidth="1"/>
    <col min="9227" max="9227" width="10.42578125" customWidth="1"/>
    <col min="9228" max="9228" width="11" customWidth="1"/>
    <col min="9229" max="9229" width="11.140625" customWidth="1"/>
    <col min="9230" max="9231" width="13.140625" customWidth="1"/>
    <col min="9232" max="9233" width="12.5703125" customWidth="1"/>
    <col min="9234" max="9234" width="15" customWidth="1"/>
    <col min="9235" max="9235" width="17.85546875" customWidth="1"/>
    <col min="9236" max="9236" width="17.42578125" customWidth="1"/>
    <col min="9237" max="9237" width="16.5703125" customWidth="1"/>
    <col min="9473" max="9474" width="29.42578125" customWidth="1"/>
    <col min="9475" max="9477" width="11.5703125" customWidth="1"/>
    <col min="9478" max="9478" width="13" customWidth="1"/>
    <col min="9479" max="9479" width="13.5703125" customWidth="1"/>
    <col min="9480" max="9480" width="11.5703125" customWidth="1"/>
    <col min="9481" max="9481" width="10.7109375" customWidth="1"/>
    <col min="9482" max="9482" width="11.7109375" customWidth="1"/>
    <col min="9483" max="9483" width="10.42578125" customWidth="1"/>
    <col min="9484" max="9484" width="11" customWidth="1"/>
    <col min="9485" max="9485" width="11.140625" customWidth="1"/>
    <col min="9486" max="9487" width="13.140625" customWidth="1"/>
    <col min="9488" max="9489" width="12.5703125" customWidth="1"/>
    <col min="9490" max="9490" width="15" customWidth="1"/>
    <col min="9491" max="9491" width="17.85546875" customWidth="1"/>
    <col min="9492" max="9492" width="17.42578125" customWidth="1"/>
    <col min="9493" max="9493" width="16.5703125" customWidth="1"/>
    <col min="9729" max="9730" width="29.42578125" customWidth="1"/>
    <col min="9731" max="9733" width="11.5703125" customWidth="1"/>
    <col min="9734" max="9734" width="13" customWidth="1"/>
    <col min="9735" max="9735" width="13.5703125" customWidth="1"/>
    <col min="9736" max="9736" width="11.5703125" customWidth="1"/>
    <col min="9737" max="9737" width="10.7109375" customWidth="1"/>
    <col min="9738" max="9738" width="11.7109375" customWidth="1"/>
    <col min="9739" max="9739" width="10.42578125" customWidth="1"/>
    <col min="9740" max="9740" width="11" customWidth="1"/>
    <col min="9741" max="9741" width="11.140625" customWidth="1"/>
    <col min="9742" max="9743" width="13.140625" customWidth="1"/>
    <col min="9744" max="9745" width="12.5703125" customWidth="1"/>
    <col min="9746" max="9746" width="15" customWidth="1"/>
    <col min="9747" max="9747" width="17.85546875" customWidth="1"/>
    <col min="9748" max="9748" width="17.42578125" customWidth="1"/>
    <col min="9749" max="9749" width="16.5703125" customWidth="1"/>
    <col min="9985" max="9986" width="29.42578125" customWidth="1"/>
    <col min="9987" max="9989" width="11.5703125" customWidth="1"/>
    <col min="9990" max="9990" width="13" customWidth="1"/>
    <col min="9991" max="9991" width="13.5703125" customWidth="1"/>
    <col min="9992" max="9992" width="11.5703125" customWidth="1"/>
    <col min="9993" max="9993" width="10.7109375" customWidth="1"/>
    <col min="9994" max="9994" width="11.7109375" customWidth="1"/>
    <col min="9995" max="9995" width="10.42578125" customWidth="1"/>
    <col min="9996" max="9996" width="11" customWidth="1"/>
    <col min="9997" max="9997" width="11.140625" customWidth="1"/>
    <col min="9998" max="9999" width="13.140625" customWidth="1"/>
    <col min="10000" max="10001" width="12.5703125" customWidth="1"/>
    <col min="10002" max="10002" width="15" customWidth="1"/>
    <col min="10003" max="10003" width="17.85546875" customWidth="1"/>
    <col min="10004" max="10004" width="17.42578125" customWidth="1"/>
    <col min="10005" max="10005" width="16.5703125" customWidth="1"/>
    <col min="10241" max="10242" width="29.42578125" customWidth="1"/>
    <col min="10243" max="10245" width="11.5703125" customWidth="1"/>
    <col min="10246" max="10246" width="13" customWidth="1"/>
    <col min="10247" max="10247" width="13.5703125" customWidth="1"/>
    <col min="10248" max="10248" width="11.5703125" customWidth="1"/>
    <col min="10249" max="10249" width="10.7109375" customWidth="1"/>
    <col min="10250" max="10250" width="11.7109375" customWidth="1"/>
    <col min="10251" max="10251" width="10.42578125" customWidth="1"/>
    <col min="10252" max="10252" width="11" customWidth="1"/>
    <col min="10253" max="10253" width="11.140625" customWidth="1"/>
    <col min="10254" max="10255" width="13.140625" customWidth="1"/>
    <col min="10256" max="10257" width="12.5703125" customWidth="1"/>
    <col min="10258" max="10258" width="15" customWidth="1"/>
    <col min="10259" max="10259" width="17.85546875" customWidth="1"/>
    <col min="10260" max="10260" width="17.42578125" customWidth="1"/>
    <col min="10261" max="10261" width="16.5703125" customWidth="1"/>
    <col min="10497" max="10498" width="29.42578125" customWidth="1"/>
    <col min="10499" max="10501" width="11.5703125" customWidth="1"/>
    <col min="10502" max="10502" width="13" customWidth="1"/>
    <col min="10503" max="10503" width="13.5703125" customWidth="1"/>
    <col min="10504" max="10504" width="11.5703125" customWidth="1"/>
    <col min="10505" max="10505" width="10.7109375" customWidth="1"/>
    <col min="10506" max="10506" width="11.7109375" customWidth="1"/>
    <col min="10507" max="10507" width="10.42578125" customWidth="1"/>
    <col min="10508" max="10508" width="11" customWidth="1"/>
    <col min="10509" max="10509" width="11.140625" customWidth="1"/>
    <col min="10510" max="10511" width="13.140625" customWidth="1"/>
    <col min="10512" max="10513" width="12.5703125" customWidth="1"/>
    <col min="10514" max="10514" width="15" customWidth="1"/>
    <col min="10515" max="10515" width="17.85546875" customWidth="1"/>
    <col min="10516" max="10516" width="17.42578125" customWidth="1"/>
    <col min="10517" max="10517" width="16.5703125" customWidth="1"/>
    <col min="10753" max="10754" width="29.42578125" customWidth="1"/>
    <col min="10755" max="10757" width="11.5703125" customWidth="1"/>
    <col min="10758" max="10758" width="13" customWidth="1"/>
    <col min="10759" max="10759" width="13.5703125" customWidth="1"/>
    <col min="10760" max="10760" width="11.5703125" customWidth="1"/>
    <col min="10761" max="10761" width="10.7109375" customWidth="1"/>
    <col min="10762" max="10762" width="11.7109375" customWidth="1"/>
    <col min="10763" max="10763" width="10.42578125" customWidth="1"/>
    <col min="10764" max="10764" width="11" customWidth="1"/>
    <col min="10765" max="10765" width="11.140625" customWidth="1"/>
    <col min="10766" max="10767" width="13.140625" customWidth="1"/>
    <col min="10768" max="10769" width="12.5703125" customWidth="1"/>
    <col min="10770" max="10770" width="15" customWidth="1"/>
    <col min="10771" max="10771" width="17.85546875" customWidth="1"/>
    <col min="10772" max="10772" width="17.42578125" customWidth="1"/>
    <col min="10773" max="10773" width="16.5703125" customWidth="1"/>
    <col min="11009" max="11010" width="29.42578125" customWidth="1"/>
    <col min="11011" max="11013" width="11.5703125" customWidth="1"/>
    <col min="11014" max="11014" width="13" customWidth="1"/>
    <col min="11015" max="11015" width="13.5703125" customWidth="1"/>
    <col min="11016" max="11016" width="11.5703125" customWidth="1"/>
    <col min="11017" max="11017" width="10.7109375" customWidth="1"/>
    <col min="11018" max="11018" width="11.7109375" customWidth="1"/>
    <col min="11019" max="11019" width="10.42578125" customWidth="1"/>
    <col min="11020" max="11020" width="11" customWidth="1"/>
    <col min="11021" max="11021" width="11.140625" customWidth="1"/>
    <col min="11022" max="11023" width="13.140625" customWidth="1"/>
    <col min="11024" max="11025" width="12.5703125" customWidth="1"/>
    <col min="11026" max="11026" width="15" customWidth="1"/>
    <col min="11027" max="11027" width="17.85546875" customWidth="1"/>
    <col min="11028" max="11028" width="17.42578125" customWidth="1"/>
    <col min="11029" max="11029" width="16.5703125" customWidth="1"/>
    <col min="11265" max="11266" width="29.42578125" customWidth="1"/>
    <col min="11267" max="11269" width="11.5703125" customWidth="1"/>
    <col min="11270" max="11270" width="13" customWidth="1"/>
    <col min="11271" max="11271" width="13.5703125" customWidth="1"/>
    <col min="11272" max="11272" width="11.5703125" customWidth="1"/>
    <col min="11273" max="11273" width="10.7109375" customWidth="1"/>
    <col min="11274" max="11274" width="11.7109375" customWidth="1"/>
    <col min="11275" max="11275" width="10.42578125" customWidth="1"/>
    <col min="11276" max="11276" width="11" customWidth="1"/>
    <col min="11277" max="11277" width="11.140625" customWidth="1"/>
    <col min="11278" max="11279" width="13.140625" customWidth="1"/>
    <col min="11280" max="11281" width="12.5703125" customWidth="1"/>
    <col min="11282" max="11282" width="15" customWidth="1"/>
    <col min="11283" max="11283" width="17.85546875" customWidth="1"/>
    <col min="11284" max="11284" width="17.42578125" customWidth="1"/>
    <col min="11285" max="11285" width="16.5703125" customWidth="1"/>
    <col min="11521" max="11522" width="29.42578125" customWidth="1"/>
    <col min="11523" max="11525" width="11.5703125" customWidth="1"/>
    <col min="11526" max="11526" width="13" customWidth="1"/>
    <col min="11527" max="11527" width="13.5703125" customWidth="1"/>
    <col min="11528" max="11528" width="11.5703125" customWidth="1"/>
    <col min="11529" max="11529" width="10.7109375" customWidth="1"/>
    <col min="11530" max="11530" width="11.7109375" customWidth="1"/>
    <col min="11531" max="11531" width="10.42578125" customWidth="1"/>
    <col min="11532" max="11532" width="11" customWidth="1"/>
    <col min="11533" max="11533" width="11.140625" customWidth="1"/>
    <col min="11534" max="11535" width="13.140625" customWidth="1"/>
    <col min="11536" max="11537" width="12.5703125" customWidth="1"/>
    <col min="11538" max="11538" width="15" customWidth="1"/>
    <col min="11539" max="11539" width="17.85546875" customWidth="1"/>
    <col min="11540" max="11540" width="17.42578125" customWidth="1"/>
    <col min="11541" max="11541" width="16.5703125" customWidth="1"/>
    <col min="11777" max="11778" width="29.42578125" customWidth="1"/>
    <col min="11779" max="11781" width="11.5703125" customWidth="1"/>
    <col min="11782" max="11782" width="13" customWidth="1"/>
    <col min="11783" max="11783" width="13.5703125" customWidth="1"/>
    <col min="11784" max="11784" width="11.5703125" customWidth="1"/>
    <col min="11785" max="11785" width="10.7109375" customWidth="1"/>
    <col min="11786" max="11786" width="11.7109375" customWidth="1"/>
    <col min="11787" max="11787" width="10.42578125" customWidth="1"/>
    <col min="11788" max="11788" width="11" customWidth="1"/>
    <col min="11789" max="11789" width="11.140625" customWidth="1"/>
    <col min="11790" max="11791" width="13.140625" customWidth="1"/>
    <col min="11792" max="11793" width="12.5703125" customWidth="1"/>
    <col min="11794" max="11794" width="15" customWidth="1"/>
    <col min="11795" max="11795" width="17.85546875" customWidth="1"/>
    <col min="11796" max="11796" width="17.42578125" customWidth="1"/>
    <col min="11797" max="11797" width="16.5703125" customWidth="1"/>
    <col min="12033" max="12034" width="29.42578125" customWidth="1"/>
    <col min="12035" max="12037" width="11.5703125" customWidth="1"/>
    <col min="12038" max="12038" width="13" customWidth="1"/>
    <col min="12039" max="12039" width="13.5703125" customWidth="1"/>
    <col min="12040" max="12040" width="11.5703125" customWidth="1"/>
    <col min="12041" max="12041" width="10.7109375" customWidth="1"/>
    <col min="12042" max="12042" width="11.7109375" customWidth="1"/>
    <col min="12043" max="12043" width="10.42578125" customWidth="1"/>
    <col min="12044" max="12044" width="11" customWidth="1"/>
    <col min="12045" max="12045" width="11.140625" customWidth="1"/>
    <col min="12046" max="12047" width="13.140625" customWidth="1"/>
    <col min="12048" max="12049" width="12.5703125" customWidth="1"/>
    <col min="12050" max="12050" width="15" customWidth="1"/>
    <col min="12051" max="12051" width="17.85546875" customWidth="1"/>
    <col min="12052" max="12052" width="17.42578125" customWidth="1"/>
    <col min="12053" max="12053" width="16.5703125" customWidth="1"/>
    <col min="12289" max="12290" width="29.42578125" customWidth="1"/>
    <col min="12291" max="12293" width="11.5703125" customWidth="1"/>
    <col min="12294" max="12294" width="13" customWidth="1"/>
    <col min="12295" max="12295" width="13.5703125" customWidth="1"/>
    <col min="12296" max="12296" width="11.5703125" customWidth="1"/>
    <col min="12297" max="12297" width="10.7109375" customWidth="1"/>
    <col min="12298" max="12298" width="11.7109375" customWidth="1"/>
    <col min="12299" max="12299" width="10.42578125" customWidth="1"/>
    <col min="12300" max="12300" width="11" customWidth="1"/>
    <col min="12301" max="12301" width="11.140625" customWidth="1"/>
    <col min="12302" max="12303" width="13.140625" customWidth="1"/>
    <col min="12304" max="12305" width="12.5703125" customWidth="1"/>
    <col min="12306" max="12306" width="15" customWidth="1"/>
    <col min="12307" max="12307" width="17.85546875" customWidth="1"/>
    <col min="12308" max="12308" width="17.42578125" customWidth="1"/>
    <col min="12309" max="12309" width="16.5703125" customWidth="1"/>
    <col min="12545" max="12546" width="29.42578125" customWidth="1"/>
    <col min="12547" max="12549" width="11.5703125" customWidth="1"/>
    <col min="12550" max="12550" width="13" customWidth="1"/>
    <col min="12551" max="12551" width="13.5703125" customWidth="1"/>
    <col min="12552" max="12552" width="11.5703125" customWidth="1"/>
    <col min="12553" max="12553" width="10.7109375" customWidth="1"/>
    <col min="12554" max="12554" width="11.7109375" customWidth="1"/>
    <col min="12555" max="12555" width="10.42578125" customWidth="1"/>
    <col min="12556" max="12556" width="11" customWidth="1"/>
    <col min="12557" max="12557" width="11.140625" customWidth="1"/>
    <col min="12558" max="12559" width="13.140625" customWidth="1"/>
    <col min="12560" max="12561" width="12.5703125" customWidth="1"/>
    <col min="12562" max="12562" width="15" customWidth="1"/>
    <col min="12563" max="12563" width="17.85546875" customWidth="1"/>
    <col min="12564" max="12564" width="17.42578125" customWidth="1"/>
    <col min="12565" max="12565" width="16.5703125" customWidth="1"/>
    <col min="12801" max="12802" width="29.42578125" customWidth="1"/>
    <col min="12803" max="12805" width="11.5703125" customWidth="1"/>
    <col min="12806" max="12806" width="13" customWidth="1"/>
    <col min="12807" max="12807" width="13.5703125" customWidth="1"/>
    <col min="12808" max="12808" width="11.5703125" customWidth="1"/>
    <col min="12809" max="12809" width="10.7109375" customWidth="1"/>
    <col min="12810" max="12810" width="11.7109375" customWidth="1"/>
    <col min="12811" max="12811" width="10.42578125" customWidth="1"/>
    <col min="12812" max="12812" width="11" customWidth="1"/>
    <col min="12813" max="12813" width="11.140625" customWidth="1"/>
    <col min="12814" max="12815" width="13.140625" customWidth="1"/>
    <col min="12816" max="12817" width="12.5703125" customWidth="1"/>
    <col min="12818" max="12818" width="15" customWidth="1"/>
    <col min="12819" max="12819" width="17.85546875" customWidth="1"/>
    <col min="12820" max="12820" width="17.42578125" customWidth="1"/>
    <col min="12821" max="12821" width="16.5703125" customWidth="1"/>
    <col min="13057" max="13058" width="29.42578125" customWidth="1"/>
    <col min="13059" max="13061" width="11.5703125" customWidth="1"/>
    <col min="13062" max="13062" width="13" customWidth="1"/>
    <col min="13063" max="13063" width="13.5703125" customWidth="1"/>
    <col min="13064" max="13064" width="11.5703125" customWidth="1"/>
    <col min="13065" max="13065" width="10.7109375" customWidth="1"/>
    <col min="13066" max="13066" width="11.7109375" customWidth="1"/>
    <col min="13067" max="13067" width="10.42578125" customWidth="1"/>
    <col min="13068" max="13068" width="11" customWidth="1"/>
    <col min="13069" max="13069" width="11.140625" customWidth="1"/>
    <col min="13070" max="13071" width="13.140625" customWidth="1"/>
    <col min="13072" max="13073" width="12.5703125" customWidth="1"/>
    <col min="13074" max="13074" width="15" customWidth="1"/>
    <col min="13075" max="13075" width="17.85546875" customWidth="1"/>
    <col min="13076" max="13076" width="17.42578125" customWidth="1"/>
    <col min="13077" max="13077" width="16.5703125" customWidth="1"/>
    <col min="13313" max="13314" width="29.42578125" customWidth="1"/>
    <col min="13315" max="13317" width="11.5703125" customWidth="1"/>
    <col min="13318" max="13318" width="13" customWidth="1"/>
    <col min="13319" max="13319" width="13.5703125" customWidth="1"/>
    <col min="13320" max="13320" width="11.5703125" customWidth="1"/>
    <col min="13321" max="13321" width="10.7109375" customWidth="1"/>
    <col min="13322" max="13322" width="11.7109375" customWidth="1"/>
    <col min="13323" max="13323" width="10.42578125" customWidth="1"/>
    <col min="13324" max="13324" width="11" customWidth="1"/>
    <col min="13325" max="13325" width="11.140625" customWidth="1"/>
    <col min="13326" max="13327" width="13.140625" customWidth="1"/>
    <col min="13328" max="13329" width="12.5703125" customWidth="1"/>
    <col min="13330" max="13330" width="15" customWidth="1"/>
    <col min="13331" max="13331" width="17.85546875" customWidth="1"/>
    <col min="13332" max="13332" width="17.42578125" customWidth="1"/>
    <col min="13333" max="13333" width="16.5703125" customWidth="1"/>
    <col min="13569" max="13570" width="29.42578125" customWidth="1"/>
    <col min="13571" max="13573" width="11.5703125" customWidth="1"/>
    <col min="13574" max="13574" width="13" customWidth="1"/>
    <col min="13575" max="13575" width="13.5703125" customWidth="1"/>
    <col min="13576" max="13576" width="11.5703125" customWidth="1"/>
    <col min="13577" max="13577" width="10.7109375" customWidth="1"/>
    <col min="13578" max="13578" width="11.7109375" customWidth="1"/>
    <col min="13579" max="13579" width="10.42578125" customWidth="1"/>
    <col min="13580" max="13580" width="11" customWidth="1"/>
    <col min="13581" max="13581" width="11.140625" customWidth="1"/>
    <col min="13582" max="13583" width="13.140625" customWidth="1"/>
    <col min="13584" max="13585" width="12.5703125" customWidth="1"/>
    <col min="13586" max="13586" width="15" customWidth="1"/>
    <col min="13587" max="13587" width="17.85546875" customWidth="1"/>
    <col min="13588" max="13588" width="17.42578125" customWidth="1"/>
    <col min="13589" max="13589" width="16.5703125" customWidth="1"/>
    <col min="13825" max="13826" width="29.42578125" customWidth="1"/>
    <col min="13827" max="13829" width="11.5703125" customWidth="1"/>
    <col min="13830" max="13830" width="13" customWidth="1"/>
    <col min="13831" max="13831" width="13.5703125" customWidth="1"/>
    <col min="13832" max="13832" width="11.5703125" customWidth="1"/>
    <col min="13833" max="13833" width="10.7109375" customWidth="1"/>
    <col min="13834" max="13834" width="11.7109375" customWidth="1"/>
    <col min="13835" max="13835" width="10.42578125" customWidth="1"/>
    <col min="13836" max="13836" width="11" customWidth="1"/>
    <col min="13837" max="13837" width="11.140625" customWidth="1"/>
    <col min="13838" max="13839" width="13.140625" customWidth="1"/>
    <col min="13840" max="13841" width="12.5703125" customWidth="1"/>
    <col min="13842" max="13842" width="15" customWidth="1"/>
    <col min="13843" max="13843" width="17.85546875" customWidth="1"/>
    <col min="13844" max="13844" width="17.42578125" customWidth="1"/>
    <col min="13845" max="13845" width="16.5703125" customWidth="1"/>
    <col min="14081" max="14082" width="29.42578125" customWidth="1"/>
    <col min="14083" max="14085" width="11.5703125" customWidth="1"/>
    <col min="14086" max="14086" width="13" customWidth="1"/>
    <col min="14087" max="14087" width="13.5703125" customWidth="1"/>
    <col min="14088" max="14088" width="11.5703125" customWidth="1"/>
    <col min="14089" max="14089" width="10.7109375" customWidth="1"/>
    <col min="14090" max="14090" width="11.7109375" customWidth="1"/>
    <col min="14091" max="14091" width="10.42578125" customWidth="1"/>
    <col min="14092" max="14092" width="11" customWidth="1"/>
    <col min="14093" max="14093" width="11.140625" customWidth="1"/>
    <col min="14094" max="14095" width="13.140625" customWidth="1"/>
    <col min="14096" max="14097" width="12.5703125" customWidth="1"/>
    <col min="14098" max="14098" width="15" customWidth="1"/>
    <col min="14099" max="14099" width="17.85546875" customWidth="1"/>
    <col min="14100" max="14100" width="17.42578125" customWidth="1"/>
    <col min="14101" max="14101" width="16.5703125" customWidth="1"/>
    <col min="14337" max="14338" width="29.42578125" customWidth="1"/>
    <col min="14339" max="14341" width="11.5703125" customWidth="1"/>
    <col min="14342" max="14342" width="13" customWidth="1"/>
    <col min="14343" max="14343" width="13.5703125" customWidth="1"/>
    <col min="14344" max="14344" width="11.5703125" customWidth="1"/>
    <col min="14345" max="14345" width="10.7109375" customWidth="1"/>
    <col min="14346" max="14346" width="11.7109375" customWidth="1"/>
    <col min="14347" max="14347" width="10.42578125" customWidth="1"/>
    <col min="14348" max="14348" width="11" customWidth="1"/>
    <col min="14349" max="14349" width="11.140625" customWidth="1"/>
    <col min="14350" max="14351" width="13.140625" customWidth="1"/>
    <col min="14352" max="14353" width="12.5703125" customWidth="1"/>
    <col min="14354" max="14354" width="15" customWidth="1"/>
    <col min="14355" max="14355" width="17.85546875" customWidth="1"/>
    <col min="14356" max="14356" width="17.42578125" customWidth="1"/>
    <col min="14357" max="14357" width="16.5703125" customWidth="1"/>
    <col min="14593" max="14594" width="29.42578125" customWidth="1"/>
    <col min="14595" max="14597" width="11.5703125" customWidth="1"/>
    <col min="14598" max="14598" width="13" customWidth="1"/>
    <col min="14599" max="14599" width="13.5703125" customWidth="1"/>
    <col min="14600" max="14600" width="11.5703125" customWidth="1"/>
    <col min="14601" max="14601" width="10.7109375" customWidth="1"/>
    <col min="14602" max="14602" width="11.7109375" customWidth="1"/>
    <col min="14603" max="14603" width="10.42578125" customWidth="1"/>
    <col min="14604" max="14604" width="11" customWidth="1"/>
    <col min="14605" max="14605" width="11.140625" customWidth="1"/>
    <col min="14606" max="14607" width="13.140625" customWidth="1"/>
    <col min="14608" max="14609" width="12.5703125" customWidth="1"/>
    <col min="14610" max="14610" width="15" customWidth="1"/>
    <col min="14611" max="14611" width="17.85546875" customWidth="1"/>
    <col min="14612" max="14612" width="17.42578125" customWidth="1"/>
    <col min="14613" max="14613" width="16.5703125" customWidth="1"/>
    <col min="14849" max="14850" width="29.42578125" customWidth="1"/>
    <col min="14851" max="14853" width="11.5703125" customWidth="1"/>
    <col min="14854" max="14854" width="13" customWidth="1"/>
    <col min="14855" max="14855" width="13.5703125" customWidth="1"/>
    <col min="14856" max="14856" width="11.5703125" customWidth="1"/>
    <col min="14857" max="14857" width="10.7109375" customWidth="1"/>
    <col min="14858" max="14858" width="11.7109375" customWidth="1"/>
    <col min="14859" max="14859" width="10.42578125" customWidth="1"/>
    <col min="14860" max="14860" width="11" customWidth="1"/>
    <col min="14861" max="14861" width="11.140625" customWidth="1"/>
    <col min="14862" max="14863" width="13.140625" customWidth="1"/>
    <col min="14864" max="14865" width="12.5703125" customWidth="1"/>
    <col min="14866" max="14866" width="15" customWidth="1"/>
    <col min="14867" max="14867" width="17.85546875" customWidth="1"/>
    <col min="14868" max="14868" width="17.42578125" customWidth="1"/>
    <col min="14869" max="14869" width="16.5703125" customWidth="1"/>
    <col min="15105" max="15106" width="29.42578125" customWidth="1"/>
    <col min="15107" max="15109" width="11.5703125" customWidth="1"/>
    <col min="15110" max="15110" width="13" customWidth="1"/>
    <col min="15111" max="15111" width="13.5703125" customWidth="1"/>
    <col min="15112" max="15112" width="11.5703125" customWidth="1"/>
    <col min="15113" max="15113" width="10.7109375" customWidth="1"/>
    <col min="15114" max="15114" width="11.7109375" customWidth="1"/>
    <col min="15115" max="15115" width="10.42578125" customWidth="1"/>
    <col min="15116" max="15116" width="11" customWidth="1"/>
    <col min="15117" max="15117" width="11.140625" customWidth="1"/>
    <col min="15118" max="15119" width="13.140625" customWidth="1"/>
    <col min="15120" max="15121" width="12.5703125" customWidth="1"/>
    <col min="15122" max="15122" width="15" customWidth="1"/>
    <col min="15123" max="15123" width="17.85546875" customWidth="1"/>
    <col min="15124" max="15124" width="17.42578125" customWidth="1"/>
    <col min="15125" max="15125" width="16.5703125" customWidth="1"/>
    <col min="15361" max="15362" width="29.42578125" customWidth="1"/>
    <col min="15363" max="15365" width="11.5703125" customWidth="1"/>
    <col min="15366" max="15366" width="13" customWidth="1"/>
    <col min="15367" max="15367" width="13.5703125" customWidth="1"/>
    <col min="15368" max="15368" width="11.5703125" customWidth="1"/>
    <col min="15369" max="15369" width="10.7109375" customWidth="1"/>
    <col min="15370" max="15370" width="11.7109375" customWidth="1"/>
    <col min="15371" max="15371" width="10.42578125" customWidth="1"/>
    <col min="15372" max="15372" width="11" customWidth="1"/>
    <col min="15373" max="15373" width="11.140625" customWidth="1"/>
    <col min="15374" max="15375" width="13.140625" customWidth="1"/>
    <col min="15376" max="15377" width="12.5703125" customWidth="1"/>
    <col min="15378" max="15378" width="15" customWidth="1"/>
    <col min="15379" max="15379" width="17.85546875" customWidth="1"/>
    <col min="15380" max="15380" width="17.42578125" customWidth="1"/>
    <col min="15381" max="15381" width="16.5703125" customWidth="1"/>
    <col min="15617" max="15618" width="29.42578125" customWidth="1"/>
    <col min="15619" max="15621" width="11.5703125" customWidth="1"/>
    <col min="15622" max="15622" width="13" customWidth="1"/>
    <col min="15623" max="15623" width="13.5703125" customWidth="1"/>
    <col min="15624" max="15624" width="11.5703125" customWidth="1"/>
    <col min="15625" max="15625" width="10.7109375" customWidth="1"/>
    <col min="15626" max="15626" width="11.7109375" customWidth="1"/>
    <col min="15627" max="15627" width="10.42578125" customWidth="1"/>
    <col min="15628" max="15628" width="11" customWidth="1"/>
    <col min="15629" max="15629" width="11.140625" customWidth="1"/>
    <col min="15630" max="15631" width="13.140625" customWidth="1"/>
    <col min="15632" max="15633" width="12.5703125" customWidth="1"/>
    <col min="15634" max="15634" width="15" customWidth="1"/>
    <col min="15635" max="15635" width="17.85546875" customWidth="1"/>
    <col min="15636" max="15636" width="17.42578125" customWidth="1"/>
    <col min="15637" max="15637" width="16.5703125" customWidth="1"/>
    <col min="15873" max="15874" width="29.42578125" customWidth="1"/>
    <col min="15875" max="15877" width="11.5703125" customWidth="1"/>
    <col min="15878" max="15878" width="13" customWidth="1"/>
    <col min="15879" max="15879" width="13.5703125" customWidth="1"/>
    <col min="15880" max="15880" width="11.5703125" customWidth="1"/>
    <col min="15881" max="15881" width="10.7109375" customWidth="1"/>
    <col min="15882" max="15882" width="11.7109375" customWidth="1"/>
    <col min="15883" max="15883" width="10.42578125" customWidth="1"/>
    <col min="15884" max="15884" width="11" customWidth="1"/>
    <col min="15885" max="15885" width="11.140625" customWidth="1"/>
    <col min="15886" max="15887" width="13.140625" customWidth="1"/>
    <col min="15888" max="15889" width="12.5703125" customWidth="1"/>
    <col min="15890" max="15890" width="15" customWidth="1"/>
    <col min="15891" max="15891" width="17.85546875" customWidth="1"/>
    <col min="15892" max="15892" width="17.42578125" customWidth="1"/>
    <col min="15893" max="15893" width="16.5703125" customWidth="1"/>
    <col min="16129" max="16130" width="29.42578125" customWidth="1"/>
    <col min="16131" max="16133" width="11.5703125" customWidth="1"/>
    <col min="16134" max="16134" width="13" customWidth="1"/>
    <col min="16135" max="16135" width="13.5703125" customWidth="1"/>
    <col min="16136" max="16136" width="11.5703125" customWidth="1"/>
    <col min="16137" max="16137" width="10.7109375" customWidth="1"/>
    <col min="16138" max="16138" width="11.7109375" customWidth="1"/>
    <col min="16139" max="16139" width="10.42578125" customWidth="1"/>
    <col min="16140" max="16140" width="11" customWidth="1"/>
    <col min="16141" max="16141" width="11.140625" customWidth="1"/>
    <col min="16142" max="16143" width="13.140625" customWidth="1"/>
    <col min="16144" max="16145" width="12.5703125" customWidth="1"/>
    <col min="16146" max="16146" width="15" customWidth="1"/>
    <col min="16147" max="16147" width="17.85546875" customWidth="1"/>
    <col min="16148" max="16148" width="17.42578125" customWidth="1"/>
    <col min="16149" max="16149" width="16.5703125" customWidth="1"/>
  </cols>
  <sheetData>
    <row r="1" spans="1:21" x14ac:dyDescent="0.25">
      <c r="U1" t="s">
        <v>8</v>
      </c>
    </row>
    <row r="2" spans="1:21" ht="18.75" x14ac:dyDescent="0.3">
      <c r="A2" s="104" t="s">
        <v>42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8.75" x14ac:dyDescent="0.3">
      <c r="A3" s="96"/>
      <c r="B3" s="96"/>
      <c r="C3" s="47"/>
      <c r="D3" s="47"/>
      <c r="E3" s="30"/>
      <c r="F3" s="30"/>
      <c r="G3" s="96"/>
      <c r="H3" s="47"/>
      <c r="I3" s="30"/>
      <c r="J3" s="47"/>
      <c r="K3" s="30"/>
      <c r="L3" s="47"/>
      <c r="M3" s="30"/>
      <c r="N3" s="47"/>
      <c r="O3" s="30"/>
      <c r="P3" s="47"/>
      <c r="Q3" s="30"/>
      <c r="R3" s="47"/>
      <c r="S3" s="30"/>
      <c r="T3" s="65"/>
      <c r="U3" s="96"/>
    </row>
    <row r="4" spans="1:21" x14ac:dyDescent="0.25">
      <c r="A4" s="3"/>
      <c r="B4" s="3"/>
      <c r="C4" s="48"/>
      <c r="D4" s="48"/>
      <c r="E4" s="31"/>
      <c r="F4" s="31"/>
      <c r="G4" s="3"/>
      <c r="H4" s="48"/>
      <c r="I4" s="31"/>
      <c r="J4" s="48"/>
      <c r="K4" s="31"/>
      <c r="L4" s="48"/>
      <c r="M4" s="31"/>
      <c r="N4" s="48"/>
      <c r="O4" s="31"/>
      <c r="R4" s="48"/>
      <c r="S4" s="31"/>
      <c r="T4" s="105"/>
      <c r="U4" s="105"/>
    </row>
    <row r="5" spans="1:21" ht="18.75" customHeight="1" x14ac:dyDescent="0.25">
      <c r="A5" s="3"/>
      <c r="B5" s="3"/>
      <c r="C5" s="48"/>
      <c r="D5" s="48"/>
      <c r="E5" s="31"/>
      <c r="F5" s="31"/>
      <c r="G5" s="3"/>
      <c r="H5" s="48"/>
      <c r="I5" s="31"/>
      <c r="J5" s="48"/>
      <c r="K5" s="31"/>
      <c r="L5" s="48"/>
      <c r="M5" s="31"/>
      <c r="N5" s="48"/>
      <c r="O5" s="31"/>
      <c r="R5" s="48"/>
      <c r="S5" s="31"/>
      <c r="T5" s="105"/>
      <c r="U5" s="105"/>
    </row>
    <row r="6" spans="1:21" ht="20.25" customHeight="1" x14ac:dyDescent="0.25">
      <c r="A6" s="3"/>
      <c r="B6" s="3"/>
      <c r="C6" s="48"/>
      <c r="D6" s="48"/>
      <c r="E6" s="31"/>
      <c r="F6" s="31"/>
      <c r="G6" s="3"/>
      <c r="H6" s="48"/>
      <c r="I6" s="31"/>
      <c r="J6" s="48"/>
      <c r="K6" s="31"/>
      <c r="L6" s="48"/>
      <c r="M6" s="31"/>
      <c r="N6" s="48"/>
      <c r="O6" s="31"/>
      <c r="R6" s="48"/>
      <c r="S6" s="31"/>
      <c r="T6" s="105"/>
      <c r="U6" s="105"/>
    </row>
    <row r="7" spans="1:21" ht="15" customHeight="1" x14ac:dyDescent="0.25">
      <c r="A7" s="3"/>
      <c r="B7" s="3"/>
      <c r="C7" s="48"/>
      <c r="D7" s="48"/>
      <c r="E7" s="31"/>
      <c r="F7" s="31"/>
      <c r="G7" s="3"/>
      <c r="H7" s="48"/>
      <c r="I7" s="31"/>
      <c r="J7" s="48"/>
      <c r="K7" s="31"/>
      <c r="L7" s="48"/>
      <c r="M7" s="31"/>
      <c r="N7" s="48"/>
      <c r="O7" s="31"/>
      <c r="R7" s="48"/>
      <c r="S7" s="31"/>
    </row>
    <row r="8" spans="1:21" ht="18.75" x14ac:dyDescent="0.3">
      <c r="A8" s="3"/>
      <c r="B8" s="3"/>
      <c r="C8" s="48"/>
      <c r="D8" s="48"/>
      <c r="E8" s="31"/>
      <c r="F8" s="31"/>
      <c r="G8" s="3"/>
      <c r="H8" s="48"/>
      <c r="I8" s="31"/>
      <c r="J8" s="48"/>
      <c r="K8" s="31"/>
      <c r="L8" s="48"/>
      <c r="M8" s="31"/>
      <c r="N8" s="48"/>
      <c r="O8" s="31"/>
      <c r="R8" s="48"/>
      <c r="S8" s="31"/>
      <c r="T8" s="106"/>
      <c r="U8" s="106"/>
    </row>
    <row r="9" spans="1:21" ht="18.75" x14ac:dyDescent="0.3">
      <c r="A9" s="3"/>
      <c r="B9" s="3"/>
      <c r="C9" s="48"/>
      <c r="D9" s="48"/>
      <c r="E9" s="31"/>
      <c r="F9" s="31"/>
      <c r="G9" s="3"/>
      <c r="H9" s="48"/>
      <c r="I9" s="31"/>
      <c r="J9" s="48"/>
      <c r="K9" s="31"/>
      <c r="L9" s="48"/>
      <c r="M9" s="31"/>
      <c r="N9" s="48"/>
      <c r="O9" s="31"/>
      <c r="R9" s="48"/>
      <c r="S9" s="31"/>
      <c r="T9" s="66"/>
      <c r="U9" s="97"/>
    </row>
    <row r="10" spans="1:21" ht="19.5" thickBot="1" x14ac:dyDescent="0.35">
      <c r="A10" s="3"/>
      <c r="B10" s="3"/>
      <c r="C10" s="48"/>
      <c r="D10" s="48"/>
      <c r="E10" s="31"/>
      <c r="F10" s="31"/>
      <c r="G10" s="3"/>
      <c r="H10" s="48"/>
      <c r="I10" s="31"/>
      <c r="J10" s="48"/>
      <c r="K10" s="31"/>
      <c r="L10" s="48"/>
      <c r="M10" s="31"/>
      <c r="N10" s="48"/>
      <c r="O10" s="31"/>
      <c r="R10" s="48"/>
      <c r="S10" s="31"/>
      <c r="T10" s="66"/>
      <c r="U10" s="97"/>
    </row>
    <row r="11" spans="1:21" x14ac:dyDescent="0.25">
      <c r="A11" s="107" t="s">
        <v>7</v>
      </c>
      <c r="B11" s="80"/>
      <c r="C11" s="110" t="s">
        <v>6</v>
      </c>
      <c r="D11" s="110"/>
      <c r="E11" s="112" t="s">
        <v>30</v>
      </c>
      <c r="F11" s="112"/>
      <c r="G11" s="114" t="s">
        <v>9</v>
      </c>
      <c r="H11" s="117" t="s">
        <v>0</v>
      </c>
      <c r="I11" s="98" t="s">
        <v>31</v>
      </c>
      <c r="J11" s="101" t="s">
        <v>33</v>
      </c>
      <c r="K11" s="98" t="s">
        <v>32</v>
      </c>
      <c r="L11" s="101" t="s">
        <v>35</v>
      </c>
      <c r="M11" s="98" t="s">
        <v>34</v>
      </c>
      <c r="N11" s="101" t="s">
        <v>1</v>
      </c>
      <c r="O11" s="98" t="s">
        <v>36</v>
      </c>
      <c r="P11" s="101" t="s">
        <v>2</v>
      </c>
      <c r="Q11" s="98" t="s">
        <v>37</v>
      </c>
      <c r="R11" s="101" t="s">
        <v>10</v>
      </c>
      <c r="S11" s="98" t="s">
        <v>49</v>
      </c>
      <c r="T11" s="120" t="s">
        <v>3</v>
      </c>
      <c r="U11" s="123" t="s">
        <v>48</v>
      </c>
    </row>
    <row r="12" spans="1:21" ht="15" customHeight="1" x14ac:dyDescent="0.25">
      <c r="A12" s="108"/>
      <c r="B12" s="81"/>
      <c r="C12" s="111"/>
      <c r="D12" s="111"/>
      <c r="E12" s="113"/>
      <c r="F12" s="113"/>
      <c r="G12" s="115"/>
      <c r="H12" s="118"/>
      <c r="I12" s="99"/>
      <c r="J12" s="102"/>
      <c r="K12" s="99"/>
      <c r="L12" s="102"/>
      <c r="M12" s="99"/>
      <c r="N12" s="102"/>
      <c r="O12" s="99"/>
      <c r="P12" s="102"/>
      <c r="Q12" s="99"/>
      <c r="R12" s="102"/>
      <c r="S12" s="99"/>
      <c r="T12" s="121"/>
      <c r="U12" s="124"/>
    </row>
    <row r="13" spans="1:21" ht="135.75" customHeight="1" thickBot="1" x14ac:dyDescent="0.3">
      <c r="A13" s="109"/>
      <c r="B13" s="82"/>
      <c r="C13" s="126" t="s">
        <v>5</v>
      </c>
      <c r="D13" s="126"/>
      <c r="E13" s="126"/>
      <c r="F13" s="126"/>
      <c r="G13" s="116"/>
      <c r="H13" s="119"/>
      <c r="I13" s="100"/>
      <c r="J13" s="103"/>
      <c r="K13" s="100"/>
      <c r="L13" s="103"/>
      <c r="M13" s="100"/>
      <c r="N13" s="103"/>
      <c r="O13" s="100"/>
      <c r="P13" s="103"/>
      <c r="Q13" s="100"/>
      <c r="R13" s="103"/>
      <c r="S13" s="100"/>
      <c r="T13" s="122"/>
      <c r="U13" s="125"/>
    </row>
    <row r="14" spans="1:21" x14ac:dyDescent="0.25">
      <c r="A14" s="127">
        <v>1</v>
      </c>
      <c r="B14" s="83"/>
      <c r="C14" s="129">
        <v>2</v>
      </c>
      <c r="D14" s="130"/>
      <c r="E14" s="130"/>
      <c r="F14" s="130"/>
      <c r="G14" s="131">
        <v>3</v>
      </c>
      <c r="H14" s="133">
        <v>4</v>
      </c>
      <c r="I14" s="135">
        <v>5</v>
      </c>
      <c r="J14" s="133">
        <v>6</v>
      </c>
      <c r="K14" s="135">
        <v>7</v>
      </c>
      <c r="L14" s="133">
        <v>8</v>
      </c>
      <c r="M14" s="135">
        <v>9</v>
      </c>
      <c r="N14" s="133">
        <v>10</v>
      </c>
      <c r="O14" s="135">
        <v>11</v>
      </c>
      <c r="P14" s="133">
        <v>12</v>
      </c>
      <c r="Q14" s="135">
        <v>13</v>
      </c>
      <c r="R14" s="133">
        <v>14</v>
      </c>
      <c r="S14" s="135">
        <v>15</v>
      </c>
      <c r="T14" s="139">
        <v>16</v>
      </c>
      <c r="U14" s="141">
        <v>17</v>
      </c>
    </row>
    <row r="15" spans="1:21" ht="15.75" thickBot="1" x14ac:dyDescent="0.3">
      <c r="A15" s="128"/>
      <c r="B15" s="84" t="s">
        <v>43</v>
      </c>
      <c r="C15" s="49">
        <v>45827</v>
      </c>
      <c r="D15" s="49">
        <v>46009</v>
      </c>
      <c r="E15" s="32">
        <v>45827</v>
      </c>
      <c r="F15" s="32">
        <v>46009</v>
      </c>
      <c r="G15" s="132"/>
      <c r="H15" s="134"/>
      <c r="I15" s="136"/>
      <c r="J15" s="134"/>
      <c r="K15" s="136"/>
      <c r="L15" s="134"/>
      <c r="M15" s="136"/>
      <c r="N15" s="134"/>
      <c r="O15" s="136"/>
      <c r="P15" s="134"/>
      <c r="Q15" s="136"/>
      <c r="R15" s="134"/>
      <c r="S15" s="136"/>
      <c r="T15" s="140"/>
      <c r="U15" s="142"/>
    </row>
    <row r="16" spans="1:21" ht="30" customHeight="1" x14ac:dyDescent="0.25">
      <c r="A16" s="26" t="s">
        <v>11</v>
      </c>
      <c r="B16" s="85">
        <f>D16*G16*0.31*1.732/1000</f>
        <v>0.18266018399999998</v>
      </c>
      <c r="C16" s="51">
        <v>115</v>
      </c>
      <c r="D16" s="51">
        <v>54</v>
      </c>
      <c r="E16" s="33">
        <f t="shared" ref="E16:E34" si="0">C16*0.93*3^(1/2)*G16</f>
        <v>1167.0298533777959</v>
      </c>
      <c r="F16" s="33">
        <f t="shared" ref="F16:F34" si="1">D16*0.93*3^(1/2)*G16</f>
        <v>547.99662680348683</v>
      </c>
      <c r="G16" s="5">
        <v>6.3</v>
      </c>
      <c r="H16" s="50" t="s">
        <v>28</v>
      </c>
      <c r="I16" s="39">
        <f>3.2*0.93</f>
        <v>2.9760000000000004</v>
      </c>
      <c r="J16" s="57">
        <f>C16*G16*0.95*1.732/1000</f>
        <v>1.1920923000000001</v>
      </c>
      <c r="K16" s="39">
        <f>J16*0.93</f>
        <v>1.1086458390000002</v>
      </c>
      <c r="L16" s="57">
        <f>D16*G16*0.95*1.732/1000</f>
        <v>0.55976508000000003</v>
      </c>
      <c r="M16" s="39">
        <f>L16*0.93</f>
        <v>0.52058152440000005</v>
      </c>
      <c r="N16" s="57">
        <f>MAX(J16,L16)</f>
        <v>1.1920923000000001</v>
      </c>
      <c r="O16" s="39">
        <f>MAX(K16,M16)</f>
        <v>1.1086458390000002</v>
      </c>
      <c r="P16" s="57">
        <f>1.05*1.6</f>
        <v>1.6800000000000002</v>
      </c>
      <c r="Q16" s="39">
        <f>P16*0.93</f>
        <v>1.5624000000000002</v>
      </c>
      <c r="R16" s="57">
        <f>P16-N16</f>
        <v>0.48790770000000006</v>
      </c>
      <c r="S16" s="39">
        <f>Q16-O16</f>
        <v>0.45375416099999999</v>
      </c>
      <c r="T16" s="67" t="str">
        <f>IF(S16&lt;=0,"ДА","НЕТ")</f>
        <v>НЕТ</v>
      </c>
      <c r="U16" s="95">
        <f>I16-O16</f>
        <v>1.8673541610000002</v>
      </c>
    </row>
    <row r="17" spans="1:21" ht="30" customHeight="1" x14ac:dyDescent="0.25">
      <c r="A17" s="27" t="s">
        <v>12</v>
      </c>
      <c r="B17" s="86">
        <f t="shared" ref="B17:B34" si="2">D17*G17*0.31*1.732/1000</f>
        <v>7.1893587999999994E-2</v>
      </c>
      <c r="C17" s="51">
        <v>11</v>
      </c>
      <c r="D17" s="51">
        <v>13</v>
      </c>
      <c r="E17" s="34">
        <f t="shared" si="0"/>
        <v>182.50446154272507</v>
      </c>
      <c r="F17" s="34">
        <f t="shared" si="1"/>
        <v>215.68709091412956</v>
      </c>
      <c r="G17" s="1">
        <v>10.3</v>
      </c>
      <c r="H17" s="51" t="s">
        <v>45</v>
      </c>
      <c r="I17" s="40">
        <f>0.8*0.93</f>
        <v>0.74400000000000011</v>
      </c>
      <c r="J17" s="58">
        <f>C17*G17*0.95*1.732/1000</f>
        <v>0.18642382000000002</v>
      </c>
      <c r="K17" s="40">
        <f>J17*0.93</f>
        <v>0.17337415260000003</v>
      </c>
      <c r="L17" s="58">
        <f t="shared" ref="L17:L34" si="3">D17*G17*0.95*1.732/1000</f>
        <v>0.22031906000000001</v>
      </c>
      <c r="M17" s="40">
        <f>L17*0.93</f>
        <v>0.20489672580000001</v>
      </c>
      <c r="N17" s="58">
        <f t="shared" ref="N17:O34" si="4">MAX(J17,L17)</f>
        <v>0.22031906000000001</v>
      </c>
      <c r="O17" s="40">
        <f t="shared" si="4"/>
        <v>0.20489672580000001</v>
      </c>
      <c r="P17" s="58">
        <f>1.05*0.4</f>
        <v>0.42000000000000004</v>
      </c>
      <c r="Q17" s="40">
        <f t="shared" ref="Q17:Q34" si="5">P17*0.93</f>
        <v>0.39060000000000006</v>
      </c>
      <c r="R17" s="58">
        <f t="shared" ref="R17:S34" si="6">P17-N17</f>
        <v>0.19968094000000003</v>
      </c>
      <c r="S17" s="40">
        <f t="shared" si="6"/>
        <v>0.18570327420000005</v>
      </c>
      <c r="T17" s="68" t="str">
        <f t="shared" ref="T17:T34" si="7">IF(S17&lt;=0,"ДА","НЕТ")</f>
        <v>НЕТ</v>
      </c>
      <c r="U17" s="28">
        <f t="shared" ref="U17:U34" si="8">I17-O17</f>
        <v>0.53910327420000015</v>
      </c>
    </row>
    <row r="18" spans="1:21" ht="30" customHeight="1" x14ac:dyDescent="0.25">
      <c r="A18" s="79" t="s">
        <v>13</v>
      </c>
      <c r="B18" s="87">
        <f t="shared" si="2"/>
        <v>0.42958969200000002</v>
      </c>
      <c r="C18" s="51">
        <v>91</v>
      </c>
      <c r="D18" s="51">
        <v>127</v>
      </c>
      <c r="E18" s="34">
        <f t="shared" si="0"/>
        <v>923.47579702069072</v>
      </c>
      <c r="F18" s="34">
        <f t="shared" si="1"/>
        <v>1288.8068815563486</v>
      </c>
      <c r="G18" s="1">
        <v>6.3</v>
      </c>
      <c r="H18" s="51" t="s">
        <v>28</v>
      </c>
      <c r="I18" s="40">
        <f>3.2*0.93</f>
        <v>2.9760000000000004</v>
      </c>
      <c r="J18" s="58">
        <f t="shared" ref="J18:J34" si="9">C18*G18*0.95*1.732/1000</f>
        <v>0.9433078199999998</v>
      </c>
      <c r="K18" s="40">
        <f>J18*0.93</f>
        <v>0.87727627259999985</v>
      </c>
      <c r="L18" s="58">
        <f t="shared" si="3"/>
        <v>1.3164845399999998</v>
      </c>
      <c r="M18" s="40">
        <f>L18*0.93</f>
        <v>1.2243306221999999</v>
      </c>
      <c r="N18" s="58">
        <f t="shared" si="4"/>
        <v>1.3164845399999998</v>
      </c>
      <c r="O18" s="40">
        <f t="shared" si="4"/>
        <v>1.2243306221999999</v>
      </c>
      <c r="P18" s="58">
        <f>1.05*1.6</f>
        <v>1.6800000000000002</v>
      </c>
      <c r="Q18" s="40">
        <f t="shared" si="5"/>
        <v>1.5624000000000002</v>
      </c>
      <c r="R18" s="58">
        <f>P18-N18</f>
        <v>0.36351546000000035</v>
      </c>
      <c r="S18" s="40">
        <f t="shared" si="6"/>
        <v>0.33806937780000035</v>
      </c>
      <c r="T18" s="68" t="str">
        <f t="shared" si="7"/>
        <v>НЕТ</v>
      </c>
      <c r="U18" s="28">
        <f t="shared" si="8"/>
        <v>1.7516693778000005</v>
      </c>
    </row>
    <row r="19" spans="1:21" ht="30" customHeight="1" x14ac:dyDescent="0.25">
      <c r="A19" s="8" t="s">
        <v>29</v>
      </c>
      <c r="B19" s="88">
        <f t="shared" si="2"/>
        <v>0.16376059999999998</v>
      </c>
      <c r="C19" s="51">
        <v>39</v>
      </c>
      <c r="D19" s="51">
        <v>50</v>
      </c>
      <c r="E19" s="34">
        <f t="shared" si="0"/>
        <v>383.2110450221914</v>
      </c>
      <c r="F19" s="34">
        <f t="shared" si="1"/>
        <v>491.29621156691201</v>
      </c>
      <c r="G19" s="2">
        <v>6.1</v>
      </c>
      <c r="H19" s="51">
        <v>1</v>
      </c>
      <c r="I19" s="40">
        <f>H19*0.93</f>
        <v>0.93</v>
      </c>
      <c r="J19" s="58">
        <f t="shared" si="9"/>
        <v>0.39144065999999994</v>
      </c>
      <c r="K19" s="40">
        <f>J19*0.93</f>
        <v>0.36403981379999995</v>
      </c>
      <c r="L19" s="58">
        <f t="shared" si="3"/>
        <v>0.50184699999999993</v>
      </c>
      <c r="M19" s="40">
        <f>L19*0.93</f>
        <v>0.46671770999999995</v>
      </c>
      <c r="N19" s="58">
        <f t="shared" si="4"/>
        <v>0.50184699999999993</v>
      </c>
      <c r="O19" s="40">
        <f t="shared" si="4"/>
        <v>0.46671770999999995</v>
      </c>
      <c r="P19" s="58">
        <f>1.05*1</f>
        <v>1.05</v>
      </c>
      <c r="Q19" s="40">
        <f t="shared" si="5"/>
        <v>0.97650000000000015</v>
      </c>
      <c r="R19" s="58">
        <f t="shared" si="6"/>
        <v>0.54815300000000011</v>
      </c>
      <c r="S19" s="40">
        <f t="shared" si="6"/>
        <v>0.50978229000000019</v>
      </c>
      <c r="T19" s="68" t="str">
        <f t="shared" si="7"/>
        <v>НЕТ</v>
      </c>
      <c r="U19" s="9">
        <f t="shared" si="8"/>
        <v>0.4632822900000001</v>
      </c>
    </row>
    <row r="20" spans="1:21" ht="30" customHeight="1" x14ac:dyDescent="0.25">
      <c r="A20" s="8" t="s">
        <v>14</v>
      </c>
      <c r="B20" s="88">
        <f t="shared" si="2"/>
        <v>7.7423864000000009E-2</v>
      </c>
      <c r="C20" s="51">
        <v>7</v>
      </c>
      <c r="D20" s="51">
        <v>14</v>
      </c>
      <c r="E20" s="34">
        <f t="shared" si="0"/>
        <v>116.13920279991594</v>
      </c>
      <c r="F20" s="34">
        <f t="shared" si="1"/>
        <v>232.27840559983187</v>
      </c>
      <c r="G20" s="2">
        <v>10.3</v>
      </c>
      <c r="H20" s="51">
        <v>1</v>
      </c>
      <c r="I20" s="40">
        <f>H20*0.93</f>
        <v>0.93</v>
      </c>
      <c r="J20" s="58">
        <f t="shared" si="9"/>
        <v>0.11863334</v>
      </c>
      <c r="K20" s="40">
        <f t="shared" ref="K20:K34" si="10">J20*0.93</f>
        <v>0.11032900620000001</v>
      </c>
      <c r="L20" s="58">
        <f t="shared" si="3"/>
        <v>0.23726668000000001</v>
      </c>
      <c r="M20" s="40">
        <f t="shared" ref="M20:M34" si="11">L20*0.93</f>
        <v>0.22065801240000002</v>
      </c>
      <c r="N20" s="58">
        <f t="shared" si="4"/>
        <v>0.23726668000000001</v>
      </c>
      <c r="O20" s="40">
        <f t="shared" si="4"/>
        <v>0.22065801240000002</v>
      </c>
      <c r="P20" s="58">
        <f>1.05*1</f>
        <v>1.05</v>
      </c>
      <c r="Q20" s="40">
        <f t="shared" si="5"/>
        <v>0.97650000000000015</v>
      </c>
      <c r="R20" s="58">
        <f t="shared" si="6"/>
        <v>0.81273331999999998</v>
      </c>
      <c r="S20" s="40">
        <f t="shared" si="6"/>
        <v>0.7558419876000001</v>
      </c>
      <c r="T20" s="68" t="str">
        <f t="shared" si="7"/>
        <v>НЕТ</v>
      </c>
      <c r="U20" s="16">
        <f t="shared" si="8"/>
        <v>0.7093419876</v>
      </c>
    </row>
    <row r="21" spans="1:21" ht="30" customHeight="1" x14ac:dyDescent="0.25">
      <c r="A21" s="8" t="s">
        <v>15</v>
      </c>
      <c r="B21" s="88">
        <f t="shared" si="2"/>
        <v>0.13868643600000002</v>
      </c>
      <c r="C21" s="51">
        <v>15</v>
      </c>
      <c r="D21" s="51">
        <v>41</v>
      </c>
      <c r="E21" s="34">
        <f t="shared" si="0"/>
        <v>152.22128522319079</v>
      </c>
      <c r="F21" s="34">
        <f t="shared" si="1"/>
        <v>416.07151294338809</v>
      </c>
      <c r="G21" s="2">
        <v>6.3</v>
      </c>
      <c r="H21" s="51" t="s">
        <v>28</v>
      </c>
      <c r="I21" s="40">
        <f>3.2*0.93</f>
        <v>2.9760000000000004</v>
      </c>
      <c r="J21" s="58">
        <f t="shared" si="9"/>
        <v>0.1554903</v>
      </c>
      <c r="K21" s="40">
        <f t="shared" si="10"/>
        <v>0.144605979</v>
      </c>
      <c r="L21" s="58">
        <f t="shared" si="3"/>
        <v>0.42500682000000001</v>
      </c>
      <c r="M21" s="40">
        <f t="shared" si="11"/>
        <v>0.39525634260000003</v>
      </c>
      <c r="N21" s="58">
        <f t="shared" si="4"/>
        <v>0.42500682000000001</v>
      </c>
      <c r="O21" s="40">
        <f t="shared" si="4"/>
        <v>0.39525634260000003</v>
      </c>
      <c r="P21" s="58">
        <f>1.05*1.6</f>
        <v>1.6800000000000002</v>
      </c>
      <c r="Q21" s="40">
        <f t="shared" si="5"/>
        <v>1.5624000000000002</v>
      </c>
      <c r="R21" s="58">
        <f t="shared" si="6"/>
        <v>1.25499318</v>
      </c>
      <c r="S21" s="40">
        <f t="shared" si="6"/>
        <v>1.1671436574000003</v>
      </c>
      <c r="T21" s="68" t="str">
        <f t="shared" si="7"/>
        <v>НЕТ</v>
      </c>
      <c r="U21" s="16">
        <f t="shared" si="8"/>
        <v>2.5807436574000002</v>
      </c>
    </row>
    <row r="22" spans="1:21" ht="30" customHeight="1" x14ac:dyDescent="0.25">
      <c r="A22" s="8" t="s">
        <v>16</v>
      </c>
      <c r="B22" s="88">
        <f t="shared" si="2"/>
        <v>3.7208556000000004E-2</v>
      </c>
      <c r="C22" s="51">
        <v>55</v>
      </c>
      <c r="D22" s="51">
        <v>11</v>
      </c>
      <c r="E22" s="34">
        <f t="shared" si="0"/>
        <v>558.14471248503287</v>
      </c>
      <c r="F22" s="34">
        <f t="shared" si="1"/>
        <v>111.62894249700658</v>
      </c>
      <c r="G22" s="2">
        <v>6.3</v>
      </c>
      <c r="H22" s="51" t="s">
        <v>46</v>
      </c>
      <c r="I22" s="40">
        <f>1.43*0.93</f>
        <v>1.3299000000000001</v>
      </c>
      <c r="J22" s="58">
        <f t="shared" si="9"/>
        <v>0.57013110000000011</v>
      </c>
      <c r="K22" s="40">
        <f t="shared" si="10"/>
        <v>0.53022192300000015</v>
      </c>
      <c r="L22" s="58">
        <f t="shared" si="3"/>
        <v>0.11402622</v>
      </c>
      <c r="M22" s="40">
        <f t="shared" si="11"/>
        <v>0.1060443846</v>
      </c>
      <c r="N22" s="58">
        <f t="shared" si="4"/>
        <v>0.57013110000000011</v>
      </c>
      <c r="O22" s="40">
        <f t="shared" si="4"/>
        <v>0.53022192300000015</v>
      </c>
      <c r="P22" s="58">
        <f>1.05*1</f>
        <v>1.05</v>
      </c>
      <c r="Q22" s="40">
        <f t="shared" si="5"/>
        <v>0.97650000000000015</v>
      </c>
      <c r="R22" s="58">
        <f t="shared" si="6"/>
        <v>0.47986889999999993</v>
      </c>
      <c r="S22" s="40">
        <f t="shared" si="6"/>
        <v>0.446278077</v>
      </c>
      <c r="T22" s="68" t="str">
        <f t="shared" si="7"/>
        <v>НЕТ</v>
      </c>
      <c r="U22" s="16">
        <f t="shared" si="8"/>
        <v>0.79967807699999993</v>
      </c>
    </row>
    <row r="23" spans="1:21" ht="30" customHeight="1" x14ac:dyDescent="0.25">
      <c r="A23" s="8" t="s">
        <v>17</v>
      </c>
      <c r="B23" s="89">
        <f t="shared" si="2"/>
        <v>0.35393766399999999</v>
      </c>
      <c r="C23" s="52">
        <v>51</v>
      </c>
      <c r="D23" s="51">
        <v>64</v>
      </c>
      <c r="E23" s="34">
        <f t="shared" si="0"/>
        <v>846.15704897081605</v>
      </c>
      <c r="F23" s="34">
        <f t="shared" si="1"/>
        <v>1061.8441398849457</v>
      </c>
      <c r="G23" s="2">
        <v>10.3</v>
      </c>
      <c r="H23" s="51" t="s">
        <v>51</v>
      </c>
      <c r="I23" s="40">
        <f>6.5*0.93</f>
        <v>6.0449999999999999</v>
      </c>
      <c r="J23" s="58">
        <f t="shared" si="9"/>
        <v>0.86432861999999999</v>
      </c>
      <c r="K23" s="40">
        <f t="shared" si="10"/>
        <v>0.80382561660000007</v>
      </c>
      <c r="L23" s="58">
        <f t="shared" si="3"/>
        <v>1.08464768</v>
      </c>
      <c r="M23" s="40">
        <f t="shared" si="11"/>
        <v>1.0087223424</v>
      </c>
      <c r="N23" s="58">
        <f t="shared" si="4"/>
        <v>1.08464768</v>
      </c>
      <c r="O23" s="40">
        <f t="shared" si="4"/>
        <v>1.0087223424</v>
      </c>
      <c r="P23" s="58">
        <f>1.05*1</f>
        <v>1.05</v>
      </c>
      <c r="Q23" s="40">
        <f t="shared" si="5"/>
        <v>0.97650000000000015</v>
      </c>
      <c r="R23" s="58">
        <f t="shared" si="6"/>
        <v>-3.4647679999999959E-2</v>
      </c>
      <c r="S23" s="40">
        <f t="shared" si="6"/>
        <v>-3.2222342399999881E-2</v>
      </c>
      <c r="T23" s="68" t="str">
        <f t="shared" si="7"/>
        <v>ДА</v>
      </c>
      <c r="U23" s="17">
        <f t="shared" si="8"/>
        <v>5.0362776575999995</v>
      </c>
    </row>
    <row r="24" spans="1:21" ht="30" customHeight="1" x14ac:dyDescent="0.25">
      <c r="A24" s="8" t="s">
        <v>18</v>
      </c>
      <c r="B24" s="88">
        <f t="shared" si="2"/>
        <v>2.428703928</v>
      </c>
      <c r="C24" s="51">
        <v>678</v>
      </c>
      <c r="D24" s="51">
        <v>718</v>
      </c>
      <c r="E24" s="34">
        <f t="shared" si="0"/>
        <v>6880.4020920882231</v>
      </c>
      <c r="F24" s="34">
        <f t="shared" si="1"/>
        <v>7286.3255193500645</v>
      </c>
      <c r="G24" s="2">
        <v>6.3</v>
      </c>
      <c r="H24" s="51" t="s">
        <v>52</v>
      </c>
      <c r="I24" s="40">
        <f>13.6*0.93</f>
        <v>12.648</v>
      </c>
      <c r="J24" s="58">
        <f t="shared" si="9"/>
        <v>7.0281615599999983</v>
      </c>
      <c r="K24" s="40">
        <f t="shared" si="10"/>
        <v>6.5361902507999989</v>
      </c>
      <c r="L24" s="58">
        <f t="shared" si="3"/>
        <v>7.4428023599999991</v>
      </c>
      <c r="M24" s="40">
        <f t="shared" si="11"/>
        <v>6.9218061947999994</v>
      </c>
      <c r="N24" s="58">
        <f t="shared" si="4"/>
        <v>7.4428023599999991</v>
      </c>
      <c r="O24" s="40">
        <f t="shared" si="4"/>
        <v>6.9218061947999994</v>
      </c>
      <c r="P24" s="58">
        <f>1.05*6.3</f>
        <v>6.6150000000000002</v>
      </c>
      <c r="Q24" s="40">
        <f t="shared" si="5"/>
        <v>6.1519500000000003</v>
      </c>
      <c r="R24" s="58">
        <f t="shared" si="6"/>
        <v>-0.82780235999999885</v>
      </c>
      <c r="S24" s="40">
        <f t="shared" si="6"/>
        <v>-0.76985619479999912</v>
      </c>
      <c r="T24" s="68" t="str">
        <f t="shared" si="7"/>
        <v>ДА</v>
      </c>
      <c r="U24" s="9">
        <f t="shared" si="8"/>
        <v>5.7261938052000003</v>
      </c>
    </row>
    <row r="25" spans="1:21" ht="30" customHeight="1" x14ac:dyDescent="0.25">
      <c r="A25" s="8" t="s">
        <v>19</v>
      </c>
      <c r="B25" s="88">
        <f t="shared" si="2"/>
        <v>0.11839086</v>
      </c>
      <c r="C25" s="51">
        <v>15</v>
      </c>
      <c r="D25" s="51">
        <v>21</v>
      </c>
      <c r="E25" s="34">
        <f t="shared" si="0"/>
        <v>253.70214203865129</v>
      </c>
      <c r="F25" s="34">
        <f t="shared" si="1"/>
        <v>355.18299885411182</v>
      </c>
      <c r="G25" s="2">
        <v>10.5</v>
      </c>
      <c r="H25" s="51" t="s">
        <v>47</v>
      </c>
      <c r="I25" s="40">
        <f>1.4*0.93</f>
        <v>1.302</v>
      </c>
      <c r="J25" s="58">
        <f t="shared" si="9"/>
        <v>0.25915050000000001</v>
      </c>
      <c r="K25" s="40">
        <f t="shared" si="10"/>
        <v>0.24100996500000002</v>
      </c>
      <c r="L25" s="58">
        <f t="shared" si="3"/>
        <v>0.36281069999999999</v>
      </c>
      <c r="M25" s="40">
        <f t="shared" si="11"/>
        <v>0.33741395099999999</v>
      </c>
      <c r="N25" s="58">
        <f t="shared" si="4"/>
        <v>0.36281069999999999</v>
      </c>
      <c r="O25" s="40">
        <f t="shared" si="4"/>
        <v>0.33741395099999999</v>
      </c>
      <c r="P25" s="58">
        <f>1.05*1</f>
        <v>1.05</v>
      </c>
      <c r="Q25" s="40">
        <f t="shared" si="5"/>
        <v>0.97650000000000015</v>
      </c>
      <c r="R25" s="58">
        <f t="shared" si="6"/>
        <v>0.6871893</v>
      </c>
      <c r="S25" s="40">
        <f t="shared" si="6"/>
        <v>0.6390860490000001</v>
      </c>
      <c r="T25" s="68" t="str">
        <f t="shared" si="7"/>
        <v>НЕТ</v>
      </c>
      <c r="U25" s="9">
        <f t="shared" si="8"/>
        <v>0.964586049</v>
      </c>
    </row>
    <row r="26" spans="1:21" ht="30" customHeight="1" x14ac:dyDescent="0.25">
      <c r="A26" s="8" t="s">
        <v>20</v>
      </c>
      <c r="B26" s="88">
        <f t="shared" si="2"/>
        <v>0.55812834</v>
      </c>
      <c r="C26" s="51">
        <v>268</v>
      </c>
      <c r="D26" s="51">
        <v>165</v>
      </c>
      <c r="E26" s="34">
        <f t="shared" si="0"/>
        <v>2719.6869626543416</v>
      </c>
      <c r="F26" s="34">
        <f t="shared" si="1"/>
        <v>1674.4341374550986</v>
      </c>
      <c r="G26" s="2">
        <v>6.3</v>
      </c>
      <c r="H26" s="51" t="s">
        <v>53</v>
      </c>
      <c r="I26" s="40">
        <f>22.6*0.93</f>
        <v>21.018000000000001</v>
      </c>
      <c r="J26" s="58">
        <f t="shared" si="9"/>
        <v>2.7780933599999993</v>
      </c>
      <c r="K26" s="40">
        <f t="shared" si="10"/>
        <v>2.5836268247999996</v>
      </c>
      <c r="L26" s="58">
        <f t="shared" si="3"/>
        <v>1.7103933</v>
      </c>
      <c r="M26" s="40">
        <f t="shared" si="11"/>
        <v>1.5906657690000001</v>
      </c>
      <c r="N26" s="58">
        <f t="shared" si="4"/>
        <v>2.7780933599999993</v>
      </c>
      <c r="O26" s="40">
        <f t="shared" si="4"/>
        <v>2.5836268247999996</v>
      </c>
      <c r="P26" s="58">
        <f>1.05*6.3</f>
        <v>6.6150000000000002</v>
      </c>
      <c r="Q26" s="40">
        <f t="shared" si="5"/>
        <v>6.1519500000000003</v>
      </c>
      <c r="R26" s="58">
        <f t="shared" si="6"/>
        <v>3.8369066400000009</v>
      </c>
      <c r="S26" s="40">
        <f t="shared" si="6"/>
        <v>3.5683231752000006</v>
      </c>
      <c r="T26" s="68" t="str">
        <f t="shared" si="7"/>
        <v>НЕТ</v>
      </c>
      <c r="U26" s="9">
        <f t="shared" si="8"/>
        <v>18.434373175200001</v>
      </c>
    </row>
    <row r="27" spans="1:21" ht="30" customHeight="1" x14ac:dyDescent="0.25">
      <c r="A27" s="8" t="s">
        <v>21</v>
      </c>
      <c r="B27" s="88">
        <f t="shared" si="2"/>
        <v>0.45010003599999998</v>
      </c>
      <c r="C27" s="51">
        <v>88</v>
      </c>
      <c r="D27" s="51">
        <v>83</v>
      </c>
      <c r="E27" s="34">
        <f t="shared" si="0"/>
        <v>1431.6854847235129</v>
      </c>
      <c r="F27" s="34">
        <f t="shared" si="1"/>
        <v>1350.3397185460406</v>
      </c>
      <c r="G27" s="2">
        <v>10.1</v>
      </c>
      <c r="H27" s="51" t="s">
        <v>50</v>
      </c>
      <c r="I27" s="40">
        <f>5*0.93</f>
        <v>4.6500000000000004</v>
      </c>
      <c r="J27" s="58">
        <f t="shared" si="9"/>
        <v>1.4624315199999998</v>
      </c>
      <c r="K27" s="40">
        <f t="shared" si="10"/>
        <v>1.3600613135999999</v>
      </c>
      <c r="L27" s="58">
        <f t="shared" si="3"/>
        <v>1.3793388199999996</v>
      </c>
      <c r="M27" s="40">
        <f t="shared" si="11"/>
        <v>1.2827851025999997</v>
      </c>
      <c r="N27" s="58">
        <f t="shared" si="4"/>
        <v>1.4624315199999998</v>
      </c>
      <c r="O27" s="40">
        <f t="shared" si="4"/>
        <v>1.3600613135999999</v>
      </c>
      <c r="P27" s="58">
        <f>1.05*2.5</f>
        <v>2.625</v>
      </c>
      <c r="Q27" s="40">
        <f t="shared" si="5"/>
        <v>2.4412500000000001</v>
      </c>
      <c r="R27" s="58">
        <f t="shared" si="6"/>
        <v>1.1625684800000002</v>
      </c>
      <c r="S27" s="40">
        <f t="shared" si="6"/>
        <v>1.0811886864000002</v>
      </c>
      <c r="T27" s="68" t="str">
        <f t="shared" si="7"/>
        <v>НЕТ</v>
      </c>
      <c r="U27" s="9">
        <f t="shared" si="8"/>
        <v>3.2899386864000002</v>
      </c>
    </row>
    <row r="28" spans="1:21" ht="30" customHeight="1" thickBot="1" x14ac:dyDescent="0.3">
      <c r="A28" s="10" t="s">
        <v>22</v>
      </c>
      <c r="B28" s="90">
        <f t="shared" si="2"/>
        <v>0.44242208</v>
      </c>
      <c r="C28" s="56">
        <v>84</v>
      </c>
      <c r="D28" s="56">
        <v>80</v>
      </c>
      <c r="E28" s="35">
        <f t="shared" si="0"/>
        <v>1393.6704335989914</v>
      </c>
      <c r="F28" s="35">
        <f t="shared" si="1"/>
        <v>1327.3051748561822</v>
      </c>
      <c r="G28" s="11">
        <v>10.3</v>
      </c>
      <c r="H28" s="53" t="s">
        <v>50</v>
      </c>
      <c r="I28" s="41">
        <f>5*0.93</f>
        <v>4.6500000000000004</v>
      </c>
      <c r="J28" s="59">
        <f t="shared" si="9"/>
        <v>1.4236000800000002</v>
      </c>
      <c r="K28" s="41">
        <f t="shared" si="10"/>
        <v>1.3239480744000003</v>
      </c>
      <c r="L28" s="59">
        <f t="shared" si="3"/>
        <v>1.3558095999999997</v>
      </c>
      <c r="M28" s="41">
        <f t="shared" si="11"/>
        <v>1.2609029279999997</v>
      </c>
      <c r="N28" s="59">
        <f t="shared" si="4"/>
        <v>1.4236000800000002</v>
      </c>
      <c r="O28" s="41">
        <f t="shared" si="4"/>
        <v>1.3239480744000003</v>
      </c>
      <c r="P28" s="59">
        <f t="shared" ref="P28:P33" si="12">1.05*1</f>
        <v>1.05</v>
      </c>
      <c r="Q28" s="41">
        <f t="shared" si="5"/>
        <v>0.97650000000000015</v>
      </c>
      <c r="R28" s="59">
        <f t="shared" si="6"/>
        <v>-0.37360008000000011</v>
      </c>
      <c r="S28" s="41">
        <f t="shared" si="6"/>
        <v>-0.34744807440000014</v>
      </c>
      <c r="T28" s="69" t="str">
        <f t="shared" si="7"/>
        <v>ДА</v>
      </c>
      <c r="U28" s="13">
        <f t="shared" si="8"/>
        <v>3.3260519255999998</v>
      </c>
    </row>
    <row r="29" spans="1:21" ht="30" customHeight="1" thickBot="1" x14ac:dyDescent="0.3">
      <c r="A29" s="21" t="s">
        <v>23</v>
      </c>
      <c r="B29" s="91">
        <f t="shared" si="2"/>
        <v>0.13530384000000001</v>
      </c>
      <c r="C29" s="54">
        <v>35</v>
      </c>
      <c r="D29" s="54">
        <v>40</v>
      </c>
      <c r="E29" s="36">
        <f t="shared" si="0"/>
        <v>355.18299885411187</v>
      </c>
      <c r="F29" s="36">
        <f t="shared" si="1"/>
        <v>405.92342726184211</v>
      </c>
      <c r="G29" s="25">
        <v>6.3</v>
      </c>
      <c r="H29" s="54">
        <v>1</v>
      </c>
      <c r="I29" s="42">
        <f>H29*0.93</f>
        <v>0.93</v>
      </c>
      <c r="J29" s="60">
        <f t="shared" si="9"/>
        <v>0.36281069999999999</v>
      </c>
      <c r="K29" s="42">
        <f t="shared" si="10"/>
        <v>0.33741395099999999</v>
      </c>
      <c r="L29" s="60">
        <f t="shared" si="3"/>
        <v>0.41464079999999998</v>
      </c>
      <c r="M29" s="42">
        <f t="shared" si="11"/>
        <v>0.38561594399999999</v>
      </c>
      <c r="N29" s="60">
        <f t="shared" si="4"/>
        <v>0.41464079999999998</v>
      </c>
      <c r="O29" s="42">
        <f t="shared" si="4"/>
        <v>0.38561594399999999</v>
      </c>
      <c r="P29" s="60">
        <f t="shared" si="12"/>
        <v>1.05</v>
      </c>
      <c r="Q29" s="42">
        <f t="shared" si="5"/>
        <v>0.97650000000000015</v>
      </c>
      <c r="R29" s="60">
        <f t="shared" si="6"/>
        <v>0.63535920000000012</v>
      </c>
      <c r="S29" s="42">
        <f t="shared" si="6"/>
        <v>0.59088405600000016</v>
      </c>
      <c r="T29" s="70" t="str">
        <f t="shared" si="7"/>
        <v>НЕТ</v>
      </c>
      <c r="U29" s="23">
        <f t="shared" si="8"/>
        <v>0.54438405600000006</v>
      </c>
    </row>
    <row r="30" spans="1:21" ht="30" customHeight="1" x14ac:dyDescent="0.25">
      <c r="A30" s="14" t="s">
        <v>44</v>
      </c>
      <c r="B30" s="92">
        <f t="shared" si="2"/>
        <v>0.23909047599999997</v>
      </c>
      <c r="C30" s="55">
        <v>36</v>
      </c>
      <c r="D30" s="55">
        <v>73</v>
      </c>
      <c r="E30" s="37">
        <f t="shared" si="0"/>
        <v>353.73327232817667</v>
      </c>
      <c r="F30" s="37">
        <f t="shared" si="1"/>
        <v>717.29246888769148</v>
      </c>
      <c r="G30" s="15">
        <v>6.1</v>
      </c>
      <c r="H30" s="55" t="s">
        <v>28</v>
      </c>
      <c r="I30" s="43">
        <f>3.2*0.93</f>
        <v>2.9760000000000004</v>
      </c>
      <c r="J30" s="61">
        <f t="shared" si="9"/>
        <v>0.36132983999999996</v>
      </c>
      <c r="K30" s="43">
        <f t="shared" si="10"/>
        <v>0.33603675119999998</v>
      </c>
      <c r="L30" s="61">
        <f t="shared" si="3"/>
        <v>0.7326966199999998</v>
      </c>
      <c r="M30" s="43">
        <f t="shared" si="11"/>
        <v>0.68140785659999981</v>
      </c>
      <c r="N30" s="61">
        <f t="shared" si="4"/>
        <v>0.7326966199999998</v>
      </c>
      <c r="O30" s="43">
        <f t="shared" si="4"/>
        <v>0.68140785659999981</v>
      </c>
      <c r="P30" s="61">
        <f>1.05*1.6</f>
        <v>1.6800000000000002</v>
      </c>
      <c r="Q30" s="43">
        <f t="shared" si="5"/>
        <v>1.5624000000000002</v>
      </c>
      <c r="R30" s="61">
        <f t="shared" si="6"/>
        <v>0.94730338000000036</v>
      </c>
      <c r="S30" s="43">
        <f t="shared" si="6"/>
        <v>0.88099214340000043</v>
      </c>
      <c r="T30" s="71" t="str">
        <f t="shared" si="7"/>
        <v>НЕТ</v>
      </c>
      <c r="U30" s="24">
        <f t="shared" si="8"/>
        <v>2.2945921434000005</v>
      </c>
    </row>
    <row r="31" spans="1:21" ht="30" customHeight="1" thickBot="1" x14ac:dyDescent="0.3">
      <c r="A31" s="18" t="s">
        <v>24</v>
      </c>
      <c r="B31" s="90">
        <f t="shared" si="2"/>
        <v>0.30443364000000001</v>
      </c>
      <c r="C31" s="51">
        <v>56</v>
      </c>
      <c r="D31" s="51">
        <v>90</v>
      </c>
      <c r="E31" s="38">
        <f t="shared" si="0"/>
        <v>568.2927981665789</v>
      </c>
      <c r="F31" s="38">
        <f t="shared" si="1"/>
        <v>913.32771133914457</v>
      </c>
      <c r="G31" s="19">
        <v>6.3</v>
      </c>
      <c r="H31" s="56" t="s">
        <v>4</v>
      </c>
      <c r="I31" s="44">
        <f>2*0.93</f>
        <v>1.86</v>
      </c>
      <c r="J31" s="62">
        <f t="shared" si="9"/>
        <v>0.58049711999999998</v>
      </c>
      <c r="K31" s="44">
        <f t="shared" si="10"/>
        <v>0.53986232160000003</v>
      </c>
      <c r="L31" s="62">
        <f t="shared" si="3"/>
        <v>0.93294179999999993</v>
      </c>
      <c r="M31" s="44">
        <f t="shared" si="11"/>
        <v>0.86763587399999997</v>
      </c>
      <c r="N31" s="62">
        <f t="shared" si="4"/>
        <v>0.93294179999999993</v>
      </c>
      <c r="O31" s="44">
        <f t="shared" si="4"/>
        <v>0.86763587399999997</v>
      </c>
      <c r="P31" s="62">
        <f t="shared" si="12"/>
        <v>1.05</v>
      </c>
      <c r="Q31" s="44">
        <f t="shared" si="5"/>
        <v>0.97650000000000015</v>
      </c>
      <c r="R31" s="62">
        <f t="shared" si="6"/>
        <v>0.11705820000000011</v>
      </c>
      <c r="S31" s="44">
        <f t="shared" si="6"/>
        <v>0.10886412600000017</v>
      </c>
      <c r="T31" s="72" t="str">
        <f t="shared" si="7"/>
        <v>НЕТ</v>
      </c>
      <c r="U31" s="20">
        <f t="shared" si="8"/>
        <v>0.99236412600000012</v>
      </c>
    </row>
    <row r="32" spans="1:21" ht="30" customHeight="1" x14ac:dyDescent="0.25">
      <c r="A32" s="4" t="s">
        <v>25</v>
      </c>
      <c r="B32" s="93">
        <f t="shared" si="2"/>
        <v>7.9893696E-2</v>
      </c>
      <c r="C32" s="50">
        <v>18</v>
      </c>
      <c r="D32" s="50">
        <v>24</v>
      </c>
      <c r="E32" s="33">
        <f t="shared" si="0"/>
        <v>179.76608921595866</v>
      </c>
      <c r="F32" s="33">
        <f t="shared" si="1"/>
        <v>239.68811895461153</v>
      </c>
      <c r="G32" s="6">
        <v>6.2</v>
      </c>
      <c r="H32" s="50">
        <v>1</v>
      </c>
      <c r="I32" s="39">
        <f>H32*0.93</f>
        <v>0.93</v>
      </c>
      <c r="J32" s="57">
        <f t="shared" si="9"/>
        <v>0.18362664000000001</v>
      </c>
      <c r="K32" s="39">
        <f t="shared" si="10"/>
        <v>0.1707727752</v>
      </c>
      <c r="L32" s="57">
        <f t="shared" si="3"/>
        <v>0.24483552000000003</v>
      </c>
      <c r="M32" s="39">
        <f t="shared" si="11"/>
        <v>0.22769703360000004</v>
      </c>
      <c r="N32" s="57">
        <f t="shared" si="4"/>
        <v>0.24483552000000003</v>
      </c>
      <c r="O32" s="39">
        <f t="shared" si="4"/>
        <v>0.22769703360000004</v>
      </c>
      <c r="P32" s="57">
        <f t="shared" si="12"/>
        <v>1.05</v>
      </c>
      <c r="Q32" s="39">
        <f t="shared" si="5"/>
        <v>0.97650000000000015</v>
      </c>
      <c r="R32" s="57">
        <f t="shared" si="6"/>
        <v>0.80516447999999996</v>
      </c>
      <c r="S32" s="39">
        <f t="shared" si="6"/>
        <v>0.7488029664000001</v>
      </c>
      <c r="T32" s="67" t="str">
        <f t="shared" si="7"/>
        <v>НЕТ</v>
      </c>
      <c r="U32" s="7">
        <f t="shared" si="8"/>
        <v>0.70230296640000001</v>
      </c>
    </row>
    <row r="33" spans="1:21" ht="30" customHeight="1" thickBot="1" x14ac:dyDescent="0.3">
      <c r="A33" s="10" t="s">
        <v>26</v>
      </c>
      <c r="B33" s="94">
        <f t="shared" si="2"/>
        <v>4.9933560000000002E-2</v>
      </c>
      <c r="C33" s="53">
        <v>10</v>
      </c>
      <c r="D33" s="53">
        <v>15</v>
      </c>
      <c r="E33" s="35">
        <f t="shared" si="0"/>
        <v>99.870049564421478</v>
      </c>
      <c r="F33" s="35">
        <f t="shared" si="1"/>
        <v>149.80507434663221</v>
      </c>
      <c r="G33" s="12">
        <v>6.2</v>
      </c>
      <c r="H33" s="53">
        <v>1</v>
      </c>
      <c r="I33" s="41">
        <f>H33*0.93</f>
        <v>0.93</v>
      </c>
      <c r="J33" s="59">
        <f t="shared" si="9"/>
        <v>0.10201479999999999</v>
      </c>
      <c r="K33" s="41">
        <f t="shared" si="10"/>
        <v>9.4873763999999999E-2</v>
      </c>
      <c r="L33" s="59">
        <f t="shared" si="3"/>
        <v>0.1530222</v>
      </c>
      <c r="M33" s="41">
        <f t="shared" si="11"/>
        <v>0.14231064600000001</v>
      </c>
      <c r="N33" s="59">
        <f t="shared" si="4"/>
        <v>0.1530222</v>
      </c>
      <c r="O33" s="41">
        <f t="shared" si="4"/>
        <v>0.14231064600000001</v>
      </c>
      <c r="P33" s="59">
        <f t="shared" si="12"/>
        <v>1.05</v>
      </c>
      <c r="Q33" s="41">
        <f t="shared" si="5"/>
        <v>0.97650000000000015</v>
      </c>
      <c r="R33" s="59">
        <f t="shared" si="6"/>
        <v>0.89697780000000005</v>
      </c>
      <c r="S33" s="41">
        <f t="shared" si="6"/>
        <v>0.83418935400000016</v>
      </c>
      <c r="T33" s="69" t="str">
        <f t="shared" si="7"/>
        <v>НЕТ</v>
      </c>
      <c r="U33" s="13">
        <f t="shared" si="8"/>
        <v>0.78768935400000006</v>
      </c>
    </row>
    <row r="34" spans="1:21" ht="30" customHeight="1" thickBot="1" x14ac:dyDescent="0.3">
      <c r="A34" s="21" t="s">
        <v>27</v>
      </c>
      <c r="B34" s="91">
        <f t="shared" si="2"/>
        <v>0.140887808</v>
      </c>
      <c r="C34" s="54">
        <v>35</v>
      </c>
      <c r="D34" s="54">
        <v>41</v>
      </c>
      <c r="E34" s="36">
        <f t="shared" si="0"/>
        <v>360.82082423274858</v>
      </c>
      <c r="F34" s="36">
        <f t="shared" si="1"/>
        <v>422.67582267264828</v>
      </c>
      <c r="G34" s="22">
        <v>6.4</v>
      </c>
      <c r="H34" s="54" t="s">
        <v>28</v>
      </c>
      <c r="I34" s="42">
        <f>3.2*0.93</f>
        <v>2.9760000000000004</v>
      </c>
      <c r="J34" s="60">
        <f t="shared" si="9"/>
        <v>0.3685696</v>
      </c>
      <c r="K34" s="42">
        <f t="shared" si="10"/>
        <v>0.342769728</v>
      </c>
      <c r="L34" s="60">
        <f t="shared" si="3"/>
        <v>0.43175296000000002</v>
      </c>
      <c r="M34" s="42">
        <f t="shared" si="11"/>
        <v>0.40153025280000004</v>
      </c>
      <c r="N34" s="60">
        <f t="shared" si="4"/>
        <v>0.43175296000000002</v>
      </c>
      <c r="O34" s="42">
        <f t="shared" si="4"/>
        <v>0.40153025280000004</v>
      </c>
      <c r="P34" s="60">
        <f>1.05*1.6</f>
        <v>1.6800000000000002</v>
      </c>
      <c r="Q34" s="42">
        <f t="shared" si="5"/>
        <v>1.5624000000000002</v>
      </c>
      <c r="R34" s="60">
        <f t="shared" si="6"/>
        <v>1.2482470400000001</v>
      </c>
      <c r="S34" s="42">
        <f t="shared" si="6"/>
        <v>1.1608697472000002</v>
      </c>
      <c r="T34" s="70" t="str">
        <f t="shared" si="7"/>
        <v>НЕТ</v>
      </c>
      <c r="U34" s="23">
        <f t="shared" si="8"/>
        <v>2.5744697472000002</v>
      </c>
    </row>
    <row r="35" spans="1:21" ht="15.75" thickBot="1" x14ac:dyDescent="0.3"/>
    <row r="36" spans="1:21" ht="60.75" thickBot="1" x14ac:dyDescent="0.3">
      <c r="S36" s="77" t="s">
        <v>40</v>
      </c>
      <c r="T36" s="78" t="s">
        <v>41</v>
      </c>
    </row>
    <row r="37" spans="1:21" x14ac:dyDescent="0.25">
      <c r="Q37" s="143" t="s">
        <v>39</v>
      </c>
      <c r="R37" s="144"/>
      <c r="S37" s="75">
        <f>SUMIFS(S16:S34,T16:T34,"НЕТ")</f>
        <v>13.469773128600002</v>
      </c>
      <c r="T37" s="76">
        <f>COUNTIF(T16:T34,"НЕТ")</f>
        <v>16</v>
      </c>
    </row>
    <row r="38" spans="1:21" ht="15.75" thickBot="1" x14ac:dyDescent="0.3">
      <c r="Q38" s="137" t="s">
        <v>38</v>
      </c>
      <c r="R38" s="138"/>
      <c r="S38" s="74">
        <f>SUMIFS(S16:S34,T16:T34,"ДА")</f>
        <v>-1.1495266115999991</v>
      </c>
      <c r="T38" s="73">
        <f>COUNTIF(T16:T34,"ДА")</f>
        <v>3</v>
      </c>
    </row>
  </sheetData>
  <mergeCells count="41">
    <mergeCell ref="Q38:R38"/>
    <mergeCell ref="Q14:Q15"/>
    <mergeCell ref="R14:R15"/>
    <mergeCell ref="S14:S15"/>
    <mergeCell ref="T14:T15"/>
    <mergeCell ref="U14:U15"/>
    <mergeCell ref="Q37:R37"/>
    <mergeCell ref="K14:K15"/>
    <mergeCell ref="L14:L15"/>
    <mergeCell ref="M14:M15"/>
    <mergeCell ref="N14:N15"/>
    <mergeCell ref="O14:O15"/>
    <mergeCell ref="P14:P15"/>
    <mergeCell ref="A14:A15"/>
    <mergeCell ref="C14:F14"/>
    <mergeCell ref="G14:G15"/>
    <mergeCell ref="H14:H15"/>
    <mergeCell ref="I14:I15"/>
    <mergeCell ref="J14:J15"/>
    <mergeCell ref="Q11:Q13"/>
    <mergeCell ref="R11:R13"/>
    <mergeCell ref="S11:S13"/>
    <mergeCell ref="T11:T13"/>
    <mergeCell ref="U11:U13"/>
    <mergeCell ref="C13:F13"/>
    <mergeCell ref="K11:K13"/>
    <mergeCell ref="L11:L13"/>
    <mergeCell ref="M11:M13"/>
    <mergeCell ref="N11:N13"/>
    <mergeCell ref="O11:O13"/>
    <mergeCell ref="P11:P13"/>
    <mergeCell ref="A2:U2"/>
    <mergeCell ref="T4:U6"/>
    <mergeCell ref="T8:U8"/>
    <mergeCell ref="A11:A13"/>
    <mergeCell ref="C11:D12"/>
    <mergeCell ref="E11:F12"/>
    <mergeCell ref="G11:G13"/>
    <mergeCell ref="H11:H13"/>
    <mergeCell ref="I11:I13"/>
    <mergeCell ref="J11:J13"/>
  </mergeCells>
  <conditionalFormatting sqref="T16:T34">
    <cfRule type="cellIs" dxfId="0" priority="1" stopIfTrue="1" operator="equal">
      <formula>"ДА"</formula>
    </cfRule>
  </conditionalFormatting>
  <pageMargins left="0.7" right="0.7" top="0.75" bottom="0.75" header="0.3" footer="0.3"/>
  <pageSetup paperSize="9" scale="43" fitToHeight="0" orientation="landscape" r:id="rId1"/>
  <rowBreaks count="1" manualBreakCount="1">
    <brk id="2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ЦЭС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Лихова Ольга Анатольевна</dc:creator>
  <cp:lastModifiedBy>Юрова Ольга Ильинична</cp:lastModifiedBy>
  <cp:lastPrinted>2021-02-08T02:42:39Z</cp:lastPrinted>
  <dcterms:created xsi:type="dcterms:W3CDTF">2014-04-13T21:23:36Z</dcterms:created>
  <dcterms:modified xsi:type="dcterms:W3CDTF">2026-03-04T02:30:21Z</dcterms:modified>
</cp:coreProperties>
</file>